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4130" tabRatio="58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<sst xmlns="http://schemas.openxmlformats.org/spreadsheetml/2006/main" count="765" uniqueCount="341">
  <si>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</si>
  <si>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</si>
  <si>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</si>
  <si>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</si>
  <si>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</si>
  <si>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</si>
  <si>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</si>
  <si>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</si>
  <si>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</si>
  <si>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</si>
  <si>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</si>
  <si>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</si>
  <si>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</si>
  <si>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</si>
  <si>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</si>
  <si>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</si>
  <si>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</si>
  <si>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</si>
  <si>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</si>
  <si>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</si>
  <si>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</si>
  <si>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</si>
  <si>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</si>
  <si>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</si>
  <si>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</si>
  <si>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</si>
  <si>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</si>
  <si>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</si>
  <si>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</si>
  <si>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</si>
  <si>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</si>
  <si>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</si>
  <si>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</si>
  <si>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</si>
  <si>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</si>
  <si>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</si>
  <si>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</si>
  <si>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</si>
  <si>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</si>
  <si>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</si>
  <si>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</si>
  <si>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</si>
  <si>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</si>
  <si>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</si>
  <si>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</si>
  <si>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</si>
  <si>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</si>
  <si>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</si>
  <si>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</si>
  <si>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</si>
  <si>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</si>
  <si>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</si>
  <si>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</si>
  <si>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</si>
  <si>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</si>
  <si>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</si>
  <si>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</si>
  <si>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</si>
  <si>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</si>
  <si>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</si>
  <si>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</si>
  <si>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</si>
  <si>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</si>
  <si>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</si>
  <si>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</si>
  <si>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</si>
  <si>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</si>
  <si>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</si>
  <si>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</si>
  <si>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</si>
  <si>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</si>
  <si>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</si>
  <si>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</si>
  <si>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</si>
  <si>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</si>
  <si>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</si>
  <si>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</si>
  <si>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</si>
  <si>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</si>
  <si>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</si>
  <si>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</si>
  <si>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</si>
  <si>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</si>
  <si>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</si>
  <si>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</si>
  <si>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</si>
  <si>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</si>
  <si>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</si>
  <si>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</si>
  <si>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</si>
  <si>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</si>
  <si>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</si>
  <si>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</si>
  <si>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</si>
  <si>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</si>
  <si>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</si>
  <si>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</si>
  <si>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</si>
  <si>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</si>
  <si>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</si>
  <si>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</si>
  <si>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</si>
  <si>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</si>
  <si>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</si>
  <si>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</si>
  <si>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</si>
  <si>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</si>
  <si>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</si>
  <si>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</si>
  <si>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</si>
  <si>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</si>
  <si>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</si>
  <si>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</si>
  <si>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</si>
  <si>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</si>
  <si>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</si>
  <si>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</si>
  <si>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</si>
  <si>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</si>
  <si>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</si>
  <si>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</si>
  <si>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</si>
  <si>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</si>
  <si>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</si>
  <si>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</si>
  <si>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</si>
  <si>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</si>
  <si>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</si>
  <si>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</si>
  <si>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</si>
  <si>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</si>
  <si>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</si>
  <si>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</si>
  <si>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</si>
  <si>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</si>
  <si>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</si>
  <si>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</si>
  <si>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</si>
  <si>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</si>
  <si>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</si>
  <si>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</si>
  <si>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</si>
  <si>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</si>
  <si>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</si>
  <si>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</si>
  <si>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</si>
  <si>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</si>
  <si>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</si>
  <si>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</si>
  <si>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</si>
  <si>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</si>
  <si>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</si>
  <si>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</si>
  <si>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</si>
  <si>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</si>
  <si>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</si>
  <si>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</si>
  <si>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</si>
  <si>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</si>
  <si>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</si>
  <si>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</si>
  <si>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</si>
  <si>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</si>
  <si>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</si>
  <si>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</si>
  <si>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</si>
  <si>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</si>
  <si>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</si>
  <si>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</si>
  <si>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</si>
  <si>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</si>
  <si>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</si>
  <si>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</si>
  <si>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</si>
  <si>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</si>
  <si>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</si>
  <si>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</si>
  <si>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</si>
  <si>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</si>
  <si>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</si>
  <si>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</si>
  <si>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</si>
  <si>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</si>
  <si>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</si>
  <si>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</si>
  <si>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</si>
  <si>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</si>
  <si>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</si>
  <si>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</si>
  <si>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</si>
  <si>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</si>
  <si>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</si>
  <si>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</si>
  <si>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</si>
  <si>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</si>
  <si>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</si>
  <si>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</si>
  <si>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</si>
  <si>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</si>
  <si>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</si>
  <si>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</si>
  <si>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</si>
  <si>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</si>
  <si>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</si>
  <si>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</si>
  <si>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</si>
  <si>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</si>
  <si>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</si>
  <si>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</si>
  <si>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</si>
  <si>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</si>
  <si>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</si>
  <si>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</si>
  <si>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</si>
  <si>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</si>
  <si>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</si>
  <si>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</si>
  <si>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</si>
  <si>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</si>
  <si>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</si>
  <si>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</si>
  <si>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</si>
  <si>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</si>
  <si>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</si>
  <si>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</si>
  <si>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</si>
  <si>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</si>
  <si>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</si>
  <si>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</si>
  <si>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</si>
  <si>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</si>
  <si>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</si>
  <si>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</si>
  <si>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</si>
  <si>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</si>
  <si>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</si>
  <si>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</si>
  <si>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</si>
  <si>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</si>
  <si>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</si>
  <si>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</si>
  <si>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</si>
  <si>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</si>
  <si>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</si>
  <si>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</si>
  <si>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</si>
  <si>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</si>
  <si>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</si>
  <si>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</si>
  <si>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</si>
  <si>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</si>
  <si>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</si>
  <si>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</si>
  <si>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</si>
  <si>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</si>
  <si>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</si>
  <si>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</si>
  <si>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</si>
  <si>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</si>
  <si>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</si>
  <si>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</si>
  <si>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</si>
  <si>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</si>
  <si>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</si>
  <si>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</si>
  <si>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</si>
  <si>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</si>
  <si>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</si>
  <si>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</si>
  <si>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</si>
  <si>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</si>
  <si>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</si>
  <si>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</si>
  <si>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</si>
  <si>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</si>
  <si>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</si>
  <si>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</si>
  <si>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</si>
  <si>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</si>
  <si>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</si>
  <si>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</si>
  <si>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</si>
  <si>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</si>
  <si>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</si>
  <si>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</si>
  <si>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</si>
  <si>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</si>
  <si>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</si>
  <si>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</si>
  <si>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</si>
  <si>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</si>
  <si>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</si>
  <si>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</si>
  <si>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</si>
  <si>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</si>
  <si>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</si>
  <si>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</si>
  <si>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</si>
  <si>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</si>
  <si>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</si>
  <si>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</si>
  <si>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</si>
  <si>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</si>
  <si>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</si>
  <si>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</si>
  <si>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</si>
  <si>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</si>
  <si>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</si>
  <si>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</si>
  <si>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</si>
  <si>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</si>
  <si>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</si>
  <si>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</si>
  <si>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</si>
  <si>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</si>
  <si>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</si>
  <si>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</si>
  <si>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</si>
  <si>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</si>
  <si>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</si>
  <si>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</si>
  <si>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</si>
  <si>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Box 265, 207 Front Street</t>
  </si>
  <si>
    <t>Loyalton</t>
  </si>
  <si>
    <t>Judy Blakney</t>
  </si>
  <si>
    <t>Fiscal Officer</t>
  </si>
  <si>
    <t>jblakney@sierracounty.ca.gov</t>
  </si>
  <si>
    <t>(530) 993-6730</t>
  </si>
  <si>
    <t>Front Porch Program</t>
  </si>
  <si>
    <t>Wellness Center</t>
  </si>
  <si>
    <t>Ways to Wellness</t>
  </si>
  <si>
    <t>General Service Delivery</t>
  </si>
  <si>
    <t>Full Service Partnership</t>
  </si>
  <si>
    <t>Music Together</t>
  </si>
  <si>
    <t>Nurturing Parenting</t>
  </si>
  <si>
    <t>Early Intervention Treatment</t>
  </si>
  <si>
    <t>Veteran's Peer Support</t>
  </si>
  <si>
    <t>Student Parent Navigation</t>
  </si>
  <si>
    <t>Mental Health First Aid</t>
  </si>
  <si>
    <t>207 Front Street - Addition to Wellness Center</t>
  </si>
  <si>
    <t xml:space="preserve">Evaluation Costs for all programs are embedded in Administration.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</si>
</sst>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Sierra</v>
      </c>
      <c r="F7" s="94" t="s">
        <v>2</v>
      </c>
      <c r="G7" s="109">
        <f>IF(ISBLANK('1. Information'!D7),"",'1. Information'!D7)</f>
        <v>43465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46">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Sierra</v>
      </c>
      <c r="E7" s="3"/>
      <c r="F7" s="97" t="s">
        <v>178</v>
      </c>
      <c r="G7" s="109">
        <f>IF(ISBLANK('1. Information'!D7),"",'1. Information'!D7)</f>
        <v>43465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46">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Sierra</v>
      </c>
      <c r="F7" s="94" t="s">
        <v>2</v>
      </c>
      <c r="G7" s="38">
        <f>IF(ISBLANK('1. Information'!D7),"",'1. Information'!D7)</f>
        <v>43465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340</v>
      </c>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P19" sqref="P19"/>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7" sqref="D1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43465</v>
      </c>
    </row>
    <row r="8" spans="1:4" ht="34.5" customHeight="1">
      <c r="A8" s="99"/>
      <c r="B8" s="130">
        <v>2</v>
      </c>
      <c r="C8" s="102" t="s">
        <v>1</v>
      </c>
      <c r="D8" s="365" t="s">
        <v>88</v>
      </c>
    </row>
    <row r="9" spans="1:4" ht="34.5" customHeight="1">
      <c r="A9" s="99"/>
      <c r="B9" s="130">
        <v>3</v>
      </c>
      <c r="C9" s="103" t="s">
        <v>125</v>
      </c>
      <c r="D9" s="104">
        <f>IF(ISBLANK(D8),"",VLOOKUP(D8,Info_County_Code,2))</f>
        <v>46</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96118</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Z27" sqref="Z2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Sierra</v>
      </c>
      <c r="F7" s="360" t="s">
        <v>2</v>
      </c>
      <c r="G7" s="259">
        <f>IF(ISBLANK('1. Information'!D7),"",'1. Information'!D7)</f>
        <v>43465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71779</v>
      </c>
      <c r="E15" s="260"/>
      <c r="F15" s="260"/>
      <c r="G15" s="90"/>
      <c r="H15" s="260"/>
      <c r="I15" s="260"/>
      <c r="J15" s="260"/>
      <c r="K15" s="260"/>
      <c r="L15" s="260"/>
      <c r="M15" s="260"/>
      <c r="N15" s="260"/>
    </row>
    <row r="16" spans="2:14" ht="15">
      <c r="B16" s="24">
        <v>2</v>
      </c>
      <c r="C16" s="332" t="s">
        <v>306</v>
      </c>
      <c r="D16" s="394">
        <v>741451.88</v>
      </c>
      <c r="E16" s="260"/>
      <c r="F16" s="260"/>
      <c r="G16" s="90"/>
      <c r="H16" s="260"/>
      <c r="I16" s="260"/>
      <c r="J16" s="260"/>
      <c r="K16" s="260"/>
      <c r="L16" s="260"/>
      <c r="M16" s="260"/>
      <c r="N16" s="260"/>
    </row>
    <row r="17" spans="2:14" ht="15">
      <c r="B17" s="24">
        <v>3</v>
      </c>
      <c r="C17" s="332" t="s">
        <v>312</v>
      </c>
      <c r="D17" s="91">
        <f>D16+M22+M27+SUM('9. Adjustment (MHSA)'!F83:F112)</f>
        <v>741451.88</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54552.04</v>
      </c>
      <c r="E23" s="380">
        <f>D15*0.19</f>
        <v>13638.01</v>
      </c>
      <c r="F23" s="261">
        <f>D15*0.05</f>
        <v>3588.9500000000003</v>
      </c>
      <c r="G23" s="327"/>
      <c r="H23" s="327"/>
      <c r="I23" s="327"/>
      <c r="J23" s="334"/>
      <c r="K23" s="327"/>
      <c r="L23" s="327"/>
      <c r="M23" s="327"/>
      <c r="N23" s="333">
        <f>SUM(D23:M23)</f>
        <v>71779</v>
      </c>
    </row>
    <row r="24" spans="2:14" ht="24" customHeight="1">
      <c r="B24" s="24">
        <v>6</v>
      </c>
      <c r="C24" s="266" t="s">
        <v>25</v>
      </c>
      <c r="D24" s="339">
        <f aca="true" t="shared" si="0" ref="D24:L24">SUM(D22:D23)</f>
        <v>54552.04</v>
      </c>
      <c r="E24" s="339">
        <f t="shared" si="0"/>
        <v>13638.01</v>
      </c>
      <c r="F24" s="339">
        <f t="shared" si="0"/>
        <v>3588.9500000000003</v>
      </c>
      <c r="G24" s="339">
        <f t="shared" si="0"/>
        <v>0</v>
      </c>
      <c r="H24" s="339">
        <f t="shared" si="0"/>
        <v>0</v>
      </c>
      <c r="I24" s="339">
        <f t="shared" si="0"/>
        <v>0</v>
      </c>
      <c r="J24" s="339">
        <f t="shared" si="0"/>
        <v>0</v>
      </c>
      <c r="K24" s="339">
        <f t="shared" si="0"/>
        <v>0</v>
      </c>
      <c r="L24" s="339">
        <f t="shared" si="0"/>
        <v>0</v>
      </c>
      <c r="M24" s="339">
        <v>0</v>
      </c>
      <c r="N24" s="371">
        <f>SUM(D24:M24)</f>
        <v>71779</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-227631</v>
      </c>
      <c r="E27" s="334"/>
      <c r="F27" s="334"/>
      <c r="G27" s="264">
        <f>'3. CSS'!F20</f>
        <v>227631</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821725</v>
      </c>
      <c r="E30" s="264">
        <f>'4. PEI'!F21</f>
        <v>297593</v>
      </c>
      <c r="F30" s="264">
        <f>'5. INN'!F22</f>
        <v>0</v>
      </c>
      <c r="G30" s="264">
        <f>'6. WET'!F20</f>
        <v>41186</v>
      </c>
      <c r="H30" s="264">
        <f>'7. CFTN'!F21</f>
        <v>12519</v>
      </c>
      <c r="I30" s="334"/>
      <c r="J30" s="264">
        <f>'8. WET RP, HP'!E14</f>
        <v>0</v>
      </c>
      <c r="K30" s="264">
        <f>'4. PEI'!F17</f>
        <v>0</v>
      </c>
      <c r="L30" s="264">
        <f>'8. WET RP, HP'!E15</f>
        <v>0</v>
      </c>
      <c r="M30" s="334"/>
      <c r="N30" s="264">
        <f aca="true" t="shared" si="1" ref="N30:N35">SUM(D30:M30)</f>
        <v>1173023</v>
      </c>
    </row>
    <row r="31" spans="2:14" ht="24" customHeight="1">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46293</v>
      </c>
      <c r="E34" s="261">
        <f>'4. PEI'!J21</f>
        <v>8450</v>
      </c>
      <c r="F34" s="261">
        <f>'5. INN'!J22</f>
        <v>0</v>
      </c>
      <c r="G34" s="261">
        <f>'6. WET'!J20</f>
        <v>0</v>
      </c>
      <c r="H34" s="261">
        <f>'7. CFTN'!J21</f>
        <v>0</v>
      </c>
      <c r="I34" s="7"/>
      <c r="J34" s="261">
        <f>'8. WET RP, HP'!I14</f>
        <v>0</v>
      </c>
      <c r="K34" s="261">
        <f>'4. PEI'!J17</f>
        <v>0</v>
      </c>
      <c r="L34" s="261">
        <f>'8. WET RP, HP'!I15</f>
        <v>0</v>
      </c>
      <c r="M34" s="327"/>
      <c r="N34" s="264">
        <f t="shared" si="1"/>
        <v>54743</v>
      </c>
    </row>
    <row r="35" spans="2:14" ht="24" customHeight="1">
      <c r="B35" s="24">
        <v>13</v>
      </c>
      <c r="C35" s="266" t="s">
        <v>25</v>
      </c>
      <c r="D35" s="267">
        <f>SUM(D30:D34)</f>
        <v>868018</v>
      </c>
      <c r="E35" s="267">
        <f aca="true" t="shared" si="2" ref="E35:L35">SUM(E30:E34)</f>
        <v>306043</v>
      </c>
      <c r="F35" s="267">
        <f t="shared" si="2"/>
        <v>0</v>
      </c>
      <c r="G35" s="267">
        <f t="shared" si="2"/>
        <v>41186</v>
      </c>
      <c r="H35" s="267">
        <f t="shared" si="2"/>
        <v>12519</v>
      </c>
      <c r="I35" s="267">
        <f t="shared" si="2"/>
        <v>0</v>
      </c>
      <c r="J35" s="267">
        <f t="shared" si="2"/>
        <v>0</v>
      </c>
      <c r="K35" s="267">
        <f t="shared" si="2"/>
        <v>0</v>
      </c>
      <c r="L35" s="267">
        <f t="shared" si="2"/>
        <v>0</v>
      </c>
      <c r="M35" s="7"/>
      <c r="N35" s="339">
        <f t="shared" si="1"/>
        <v>1227766</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13310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338379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0">
      <selection activeCell="L35" sqref="L35"/>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Sierra</v>
      </c>
      <c r="E7" s="281"/>
      <c r="F7" s="279" t="s">
        <v>2</v>
      </c>
      <c r="G7" s="282">
        <f>IF(ISBLANK('1. Information'!D7),"",'1. Information'!D7)</f>
        <v>43465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v>5597</v>
      </c>
      <c r="G14" s="368"/>
      <c r="H14" s="353"/>
      <c r="I14" s="290"/>
      <c r="J14" s="290"/>
      <c r="K14" s="292">
        <f>SUM(F14:J14)</f>
        <v>5597</v>
      </c>
      <c r="L14"/>
    </row>
    <row r="15" spans="1:12" ht="15" customHeight="1">
      <c r="A15" s="281"/>
      <c r="B15" s="277">
        <v>2</v>
      </c>
      <c r="C15" s="431" t="s">
        <v>8</v>
      </c>
      <c r="D15" s="431"/>
      <c r="E15" s="431"/>
      <c r="F15" s="367"/>
      <c r="G15" s="290"/>
      <c r="H15" s="290"/>
      <c r="I15" s="290"/>
      <c r="J15" s="290"/>
      <c r="K15" s="292">
        <f aca="true" t="shared" si="0" ref="K15:K23">SUM(F15:J15)</f>
        <v>0</v>
      </c>
      <c r="L15"/>
    </row>
    <row r="16" spans="1:12" ht="15">
      <c r="A16" s="281"/>
      <c r="B16" s="277">
        <v>3</v>
      </c>
      <c r="C16" s="431" t="s">
        <v>129</v>
      </c>
      <c r="D16" s="431"/>
      <c r="E16" s="431"/>
      <c r="F16" s="367">
        <v>184220</v>
      </c>
      <c r="G16" s="290"/>
      <c r="H16" s="290"/>
      <c r="I16" s="290"/>
      <c r="J16" s="290"/>
      <c r="K16" s="292">
        <f t="shared" si="0"/>
        <v>184220</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c r="G19" s="294"/>
      <c r="H19" s="294"/>
      <c r="I19" s="294"/>
      <c r="J19" s="294"/>
      <c r="K19" s="293">
        <f t="shared" si="0"/>
        <v>0</v>
      </c>
      <c r="L19"/>
    </row>
    <row r="20" spans="1:12" ht="15">
      <c r="A20" s="283"/>
      <c r="B20" s="256">
        <v>7</v>
      </c>
      <c r="C20" s="442" t="s">
        <v>226</v>
      </c>
      <c r="D20" s="443"/>
      <c r="E20" s="444"/>
      <c r="F20" s="290">
        <v>227631</v>
      </c>
      <c r="G20" s="293"/>
      <c r="H20" s="293"/>
      <c r="I20" s="293"/>
      <c r="J20" s="293"/>
      <c r="K20" s="293">
        <f t="shared" si="0"/>
        <v>227631</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631908</v>
      </c>
      <c r="G23" s="293">
        <f>SUM(H33:H132)</f>
        <v>0</v>
      </c>
      <c r="H23" s="293">
        <f>SUM(I33:I132)</f>
        <v>0</v>
      </c>
      <c r="I23" s="293">
        <f>SUM(J33:J132)</f>
        <v>0</v>
      </c>
      <c r="J23" s="293">
        <f>SUM(K33:K132)</f>
        <v>46293</v>
      </c>
      <c r="K23" s="293">
        <f t="shared" si="0"/>
        <v>678201</v>
      </c>
      <c r="L23"/>
    </row>
    <row r="24" spans="1:12" ht="30.95" customHeight="1">
      <c r="A24" s="281"/>
      <c r="B24" s="277">
        <v>11</v>
      </c>
      <c r="C24" s="432" t="s">
        <v>223</v>
      </c>
      <c r="D24" s="433"/>
      <c r="E24" s="434"/>
      <c r="F24" s="7">
        <f>SUM(F14:F16,F18:F23)</f>
        <v>1049356</v>
      </c>
      <c r="G24" s="7">
        <f>SUM(G14:G16,G18:G23)</f>
        <v>0</v>
      </c>
      <c r="H24" s="43">
        <f aca="true" t="shared" si="1" ref="H24:J24">SUM(H14:H16,H18:H23)</f>
        <v>0</v>
      </c>
      <c r="I24" s="7">
        <f t="shared" si="1"/>
        <v>0</v>
      </c>
      <c r="J24" s="7">
        <f t="shared" si="1"/>
        <v>46293</v>
      </c>
      <c r="K24" s="7">
        <f>SUM(K14:K16,K18:K23)</f>
        <v>1095649</v>
      </c>
      <c r="L24"/>
    </row>
    <row r="25" spans="1:11" s="325" customFormat="1" ht="30.95" customHeight="1">
      <c r="A25" s="281"/>
      <c r="B25" s="277">
        <v>12</v>
      </c>
      <c r="C25" s="439" t="s">
        <v>283</v>
      </c>
      <c r="D25" s="439"/>
      <c r="E25" s="439"/>
      <c r="F25" s="7">
        <f>SUM(F14:F16,F18,F23)</f>
        <v>821725</v>
      </c>
      <c r="G25" s="299">
        <f aca="true" t="shared" si="2" ref="G25:J25">SUM(G14:G16,G18,G23)</f>
        <v>0</v>
      </c>
      <c r="H25" s="299">
        <f t="shared" si="2"/>
        <v>0</v>
      </c>
      <c r="I25" s="299">
        <f t="shared" si="2"/>
        <v>0</v>
      </c>
      <c r="J25" s="7">
        <f t="shared" si="2"/>
        <v>46293</v>
      </c>
      <c r="K25" s="7">
        <f>SUM(K14:K16,K18,K23)</f>
        <v>868018</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46</v>
      </c>
      <c r="D33" s="395" t="s">
        <v>329</v>
      </c>
      <c r="E33" s="395"/>
      <c r="F33" s="297" t="s">
        <v>103</v>
      </c>
      <c r="G33" s="291">
        <v>74841</v>
      </c>
      <c r="H33" s="291"/>
      <c r="I33" s="291"/>
      <c r="J33" s="318"/>
      <c r="K33" s="291"/>
      <c r="L33" s="293">
        <f>SUM(G33:K33)</f>
        <v>74841</v>
      </c>
    </row>
    <row r="34" spans="1:12" s="359" customFormat="1" ht="15">
      <c r="A34" s="281"/>
      <c r="B34" s="295">
        <v>2</v>
      </c>
      <c r="C34" s="296">
        <f t="shared" si="3"/>
        <v>46</v>
      </c>
      <c r="D34" s="395" t="s">
        <v>330</v>
      </c>
      <c r="E34" s="395"/>
      <c r="F34" s="297" t="s">
        <v>103</v>
      </c>
      <c r="G34" s="291">
        <v>1351</v>
      </c>
      <c r="H34" s="291"/>
      <c r="I34" s="291"/>
      <c r="J34" s="318"/>
      <c r="K34" s="291"/>
      <c r="L34" s="293">
        <f aca="true" t="shared" si="4" ref="L34:L97">SUM(G34:K34)</f>
        <v>1351</v>
      </c>
    </row>
    <row r="35" spans="1:12" s="359" customFormat="1" ht="15">
      <c r="A35" s="281"/>
      <c r="B35" s="295">
        <v>3</v>
      </c>
      <c r="C35" s="296">
        <f t="shared" si="3"/>
        <v>46</v>
      </c>
      <c r="D35" s="395" t="s">
        <v>331</v>
      </c>
      <c r="E35" s="395"/>
      <c r="F35" s="297" t="s">
        <v>103</v>
      </c>
      <c r="G35" s="291">
        <v>342009</v>
      </c>
      <c r="H35" s="291"/>
      <c r="I35" s="291"/>
      <c r="J35" s="318"/>
      <c r="K35" s="291">
        <v>46293</v>
      </c>
      <c r="L35" s="293">
        <f t="shared" si="4"/>
        <v>388302</v>
      </c>
    </row>
    <row r="36" spans="1:12" s="359" customFormat="1" ht="15">
      <c r="A36" s="281"/>
      <c r="B36" s="295">
        <v>4</v>
      </c>
      <c r="C36" s="296">
        <f t="shared" si="3"/>
        <v>46</v>
      </c>
      <c r="D36" s="395" t="s">
        <v>328</v>
      </c>
      <c r="E36" s="395"/>
      <c r="F36" s="297" t="s">
        <v>103</v>
      </c>
      <c r="G36" s="291">
        <v>420</v>
      </c>
      <c r="H36" s="291"/>
      <c r="I36" s="291"/>
      <c r="J36" s="318"/>
      <c r="K36" s="291"/>
      <c r="L36" s="293">
        <f t="shared" si="4"/>
        <v>420</v>
      </c>
    </row>
    <row r="37" spans="1:12" s="359" customFormat="1" ht="15">
      <c r="A37" s="281"/>
      <c r="B37" s="295">
        <v>5</v>
      </c>
      <c r="C37" s="296">
        <f t="shared" si="3"/>
        <v>46</v>
      </c>
      <c r="D37" s="395" t="s">
        <v>332</v>
      </c>
      <c r="E37" s="395"/>
      <c r="F37" s="297" t="s">
        <v>102</v>
      </c>
      <c r="G37" s="291">
        <v>213287</v>
      </c>
      <c r="H37" s="291"/>
      <c r="I37" s="291"/>
      <c r="J37" s="318"/>
      <c r="K37" s="291"/>
      <c r="L37" s="293">
        <f t="shared" si="4"/>
        <v>213287</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5" zoomScaleNormal="75" zoomScaleSheetLayoutView="40" zoomScalePageLayoutView="80" workbookViewId="0" topLeftCell="E7">
      <selection activeCell="M38" sqref="M38"/>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Sierra</v>
      </c>
      <c r="F7" s="94" t="s">
        <v>2</v>
      </c>
      <c r="G7" s="109">
        <f>IF(ISBLANK('1. Information'!D7),"",'1. Information'!D7)</f>
        <v>43465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v>7713</v>
      </c>
      <c r="G14" s="353"/>
      <c r="H14" s="353"/>
      <c r="I14" s="353"/>
      <c r="J14" s="353"/>
      <c r="K14" s="292">
        <f>SUM(F14:J14)</f>
        <v>7713</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v>138612</v>
      </c>
      <c r="G16" s="387"/>
      <c r="H16" s="387"/>
      <c r="I16" s="387"/>
      <c r="J16" s="387"/>
      <c r="K16" s="292">
        <f t="shared" si="0"/>
        <v>138612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151268</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8450</v>
      </c>
      <c r="K20" s="293">
        <f t="shared" si="0"/>
        <v>159718</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297593</v>
      </c>
      <c r="G21" s="8">
        <f aca="true" t="shared" si="1" ref="G21:K21">SUM(G14:G16,G19:G20)</f>
        <v>0</v>
      </c>
      <c r="H21" s="8">
        <f t="shared" si="1"/>
        <v>0</v>
      </c>
      <c r="I21" s="8">
        <f t="shared" si="1"/>
        <v>0</v>
      </c>
      <c r="J21" s="8">
        <f t="shared" si="1"/>
        <v>8450</v>
      </c>
      <c r="K21" s="8">
        <f t="shared" si="1"/>
        <v>306043</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0.1614336466247526</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46</v>
      </c>
      <c r="D36" s="395" t="s">
        <v>333</v>
      </c>
      <c r="E36" s="395"/>
      <c r="F36" s="416" t="s">
        <v>143</v>
      </c>
      <c r="G36" s="417" t="s">
        <v>137</v>
      </c>
      <c r="H36" s="125"/>
      <c r="I36" s="134">
        <v>1</v>
      </c>
      <c r="J36" s="134">
        <v>1</v>
      </c>
      <c r="K36" s="350">
        <f>IF(OR(G36="Combined Summary",F36="Standalone"),(SUMPRODUCT(--(D$36:D$135=D36),I$36:I$135,J$36:J$135)),"")</f>
        <v>1</v>
      </c>
      <c r="L36" s="291">
        <v>110</v>
      </c>
      <c r="M36" s="352"/>
      <c r="N36" s="116"/>
      <c r="O36" s="116"/>
      <c r="P36" s="116"/>
      <c r="Q36" s="351">
        <f>SUM(L36:P36)</f>
        <v>110</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46</v>
      </c>
      <c r="D37" s="395" t="s">
        <v>334</v>
      </c>
      <c r="E37" s="395"/>
      <c r="F37" s="416" t="s">
        <v>144</v>
      </c>
      <c r="G37" s="417" t="s">
        <v>230</v>
      </c>
      <c r="H37" s="416" t="s">
        <v>136</v>
      </c>
      <c r="I37" s="134">
        <v>0.66</v>
      </c>
      <c r="J37" s="134">
        <v>1</v>
      </c>
      <c r="K37" s="350">
        <f aca="true" t="shared" si="3" ref="K37:K100">IF(OR(G37="Combined Summary",F37="Standalone"),(SUMPRODUCT(--(D$36:D$135=D37),I$36:I$135,J$36:J$135)),"")</f>
        <v>0.66</v>
      </c>
      <c r="L37" s="291">
        <v>22471</v>
      </c>
      <c r="M37" s="352"/>
      <c r="N37" s="116"/>
      <c r="O37" s="116"/>
      <c r="P37" s="116"/>
      <c r="Q37" s="351">
        <f aca="true" t="shared" si="4" ref="Q37:Q100">SUM(L37:P37)</f>
        <v>22471</v>
      </c>
      <c r="R37" s="409">
        <f aca="true" t="shared" si="5" ref="R37:R100">IF(OR(G37="Combined Summary",F37="Standalone"),(SUMIF(D$36:D$135,D37,I$36:I$135)),"")</f>
        <v>0.66</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46</v>
      </c>
      <c r="D38" s="395" t="s">
        <v>329</v>
      </c>
      <c r="E38" s="395"/>
      <c r="F38" s="416" t="s">
        <v>144</v>
      </c>
      <c r="G38" s="417" t="s">
        <v>230</v>
      </c>
      <c r="H38" s="416" t="s">
        <v>136</v>
      </c>
      <c r="I38" s="134">
        <v>0.85</v>
      </c>
      <c r="J38" s="134">
        <v>0.15</v>
      </c>
      <c r="K38" s="350">
        <f t="shared" si="3"/>
        <v>0.1275</v>
      </c>
      <c r="L38" s="291">
        <v>86535</v>
      </c>
      <c r="M38" s="352"/>
      <c r="N38" s="116"/>
      <c r="O38" s="116"/>
      <c r="P38" s="116"/>
      <c r="Q38" s="351">
        <f t="shared" si="4"/>
        <v>86535</v>
      </c>
      <c r="R38" s="409">
        <f t="shared" si="5"/>
        <v>0.85</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46</v>
      </c>
      <c r="D39" s="395" t="s">
        <v>335</v>
      </c>
      <c r="E39" s="395"/>
      <c r="F39" s="416" t="s">
        <v>143</v>
      </c>
      <c r="G39" s="417" t="s">
        <v>137</v>
      </c>
      <c r="H39" s="125"/>
      <c r="I39" s="134">
        <v>1</v>
      </c>
      <c r="J39" s="134">
        <v>1</v>
      </c>
      <c r="K39" s="350">
        <f t="shared" si="3"/>
        <v>1</v>
      </c>
      <c r="L39" s="291">
        <v>15024</v>
      </c>
      <c r="M39" s="352"/>
      <c r="N39" s="116"/>
      <c r="O39" s="116"/>
      <c r="P39" s="116"/>
      <c r="Q39" s="351">
        <f t="shared" si="4"/>
        <v>15024</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46</v>
      </c>
      <c r="D40" s="395" t="s">
        <v>336</v>
      </c>
      <c r="E40" s="395"/>
      <c r="F40" s="416" t="s">
        <v>144</v>
      </c>
      <c r="G40" s="417" t="s">
        <v>230</v>
      </c>
      <c r="H40" s="416" t="s">
        <v>136</v>
      </c>
      <c r="I40" s="134">
        <v>0.97</v>
      </c>
      <c r="J40" s="134">
        <v>0.03</v>
      </c>
      <c r="K40" s="350">
        <f t="shared" si="3"/>
        <v>0.029099999999999997</v>
      </c>
      <c r="L40" s="291">
        <v>13177</v>
      </c>
      <c r="M40" s="352"/>
      <c r="N40" s="116"/>
      <c r="O40" s="116"/>
      <c r="P40" s="116"/>
      <c r="Q40" s="351">
        <f t="shared" si="4"/>
        <v>13177</v>
      </c>
      <c r="R40" s="409">
        <f t="shared" si="5"/>
        <v>0.97</v>
      </c>
      <c r="S40" s="407" t="str">
        <f t="shared" si="6"/>
        <v>ERROR</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46</v>
      </c>
      <c r="D41" s="395" t="s">
        <v>337</v>
      </c>
      <c r="E41" s="395"/>
      <c r="F41" s="416" t="s">
        <v>144</v>
      </c>
      <c r="G41" s="417" t="s">
        <v>230</v>
      </c>
      <c r="H41" s="416" t="s">
        <v>137</v>
      </c>
      <c r="I41" s="134">
        <v>0.8</v>
      </c>
      <c r="J41" s="134">
        <v>0.75</v>
      </c>
      <c r="K41" s="350">
        <f t="shared" si="3"/>
        <v>0.6000000000000001</v>
      </c>
      <c r="L41" s="291">
        <v>11100</v>
      </c>
      <c r="M41" s="352"/>
      <c r="N41" s="116"/>
      <c r="O41" s="116"/>
      <c r="P41" s="116">
        <v>8450</v>
      </c>
      <c r="Q41" s="351">
        <f t="shared" si="4"/>
        <v>19550</v>
      </c>
      <c r="R41" s="409">
        <f t="shared" si="5"/>
        <v>0.8</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46</v>
      </c>
      <c r="D42" s="395" t="s">
        <v>338</v>
      </c>
      <c r="E42" s="395"/>
      <c r="F42" s="416" t="s">
        <v>144</v>
      </c>
      <c r="G42" s="417" t="s">
        <v>230</v>
      </c>
      <c r="H42" s="416" t="s">
        <v>136</v>
      </c>
      <c r="I42" s="134">
        <v>0.5</v>
      </c>
      <c r="J42" s="134"/>
      <c r="K42" s="350">
        <f t="shared" si="3"/>
        <v>0</v>
      </c>
      <c r="L42" s="291">
        <v>2851</v>
      </c>
      <c r="M42" s="352"/>
      <c r="N42" s="116"/>
      <c r="O42" s="116"/>
      <c r="P42" s="116"/>
      <c r="Q42" s="351">
        <f t="shared" si="4"/>
        <v>2851</v>
      </c>
      <c r="R42" s="409">
        <f t="shared" si="5"/>
        <v>0.5</v>
      </c>
      <c r="S42" s="407" t="str">
        <f t="shared" si="6"/>
        <v>ERROR</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A146" sqref="A146:XFD1048576"/>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Sierra</v>
      </c>
      <c r="F7" s="94" t="s">
        <v>2</v>
      </c>
      <c r="G7" s="109">
        <f>IF(ISBLANK('1. Information'!D7),"",'1. Information'!D7)</f>
        <v>43465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58" t="s">
        <v>164</v>
      </c>
      <c r="D21" s="458"/>
      <c r="E21" s="458"/>
      <c r="F21" s="18">
        <f>SUM(F18:F20)</f>
        <v>0</v>
      </c>
      <c r="G21" s="48">
        <f>SUM(G18:G20)</f>
        <v>0</v>
      </c>
      <c r="H21" s="18">
        <f>SUM(H18:H20)</f>
        <v>0</v>
      </c>
      <c r="I21" s="18">
        <f>SUM(I18:I20)</f>
        <v>0</v>
      </c>
      <c r="J21" s="18">
        <f aca="true" t="shared" si="1" ref="J21">SUM(J18:J20)</f>
        <v>0</v>
      </c>
      <c r="K21" s="18">
        <f aca="true" t="shared" si="2" ref="K21">SUM(K18:K20)</f>
        <v>0</v>
      </c>
      <c r="L21"/>
      <c r="M21"/>
      <c r="N21"/>
      <c r="O21" s="108"/>
      <c r="P21" s="108"/>
    </row>
    <row r="22" spans="2:16" ht="30.95" customHeight="1">
      <c r="B22" s="101">
        <v>9</v>
      </c>
      <c r="C22" s="455" t="s">
        <v>316</v>
      </c>
      <c r="D22" s="455"/>
      <c r="E22" s="455"/>
      <c r="F22" s="20">
        <f aca="true" t="shared" si="3" ref="F22:K22">SUM(F14:F15,F17,F18:F20)</f>
        <v>0</v>
      </c>
      <c r="G22" s="20">
        <f t="shared" si="3"/>
        <v>0</v>
      </c>
      <c r="H22" s="20">
        <f t="shared" si="3"/>
        <v>0</v>
      </c>
      <c r="I22" s="20">
        <f t="shared" si="3"/>
        <v>0</v>
      </c>
      <c r="J22" s="20">
        <f t="shared" si="3"/>
        <v>0</v>
      </c>
      <c r="K22" s="20">
        <f t="shared" si="3"/>
        <v>0</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t="str">
        <f>IF(P32&lt;&gt;0,VLOOKUP($D$7,Info_County_Code,2,FALSE),"")</f>
        <v/>
      </c>
      <c r="D29" s="395"/>
      <c r="E29" s="138"/>
      <c r="F29" s="138"/>
      <c r="G29" s="138"/>
      <c r="H29" s="116"/>
      <c r="I29" s="116"/>
      <c r="J29" s="118" t="s">
        <v>158</v>
      </c>
      <c r="K29" s="120"/>
      <c r="L29" s="120"/>
      <c r="M29" s="116"/>
      <c r="N29" s="116"/>
      <c r="O29" s="129"/>
      <c r="P29" s="293">
        <f aca="true" t="shared" si="4" ref="P29:P64">SUM(K29:O29)</f>
        <v>0</v>
      </c>
    </row>
    <row r="30" spans="2:16" ht="15">
      <c r="B30" s="123">
        <v>1</v>
      </c>
      <c r="C30" s="139" t="str">
        <f aca="true" t="shared" si="5" ref="C30:I31">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t="str">
        <f aca="true" t="shared" si="6" ref="C31:H31">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6" ht="15.75">
      <c r="B32" s="96">
        <v>1</v>
      </c>
      <c r="C32" s="22" t="str">
        <f aca="true" t="shared" si="7" ref="C32:I32">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aca="true" t="shared" si="8" ref="M32:O32">SUM(M29:M31)</f>
        <v>0</v>
      </c>
      <c r="N32" s="35">
        <f t="shared" si="8"/>
        <v>0</v>
      </c>
      <c r="O32" s="311">
        <f t="shared" si="8"/>
        <v>0</v>
      </c>
      <c r="P32" s="8">
        <f t="shared" si="4"/>
        <v>0</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0">
      <selection activeCell="G16" sqref="G1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Sierra</v>
      </c>
      <c r="F7" s="94" t="s">
        <v>2</v>
      </c>
      <c r="G7" s="38">
        <f>IF(ISBLANK('1. Information'!D7),"",'1. Information'!D7)</f>
        <v>43465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v>15547</v>
      </c>
      <c r="G16" s="355"/>
      <c r="H16" s="355"/>
      <c r="I16" s="355"/>
      <c r="J16" s="355"/>
      <c r="K16" s="292">
        <f t="shared" si="0"/>
        <v>15547</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25639</v>
      </c>
      <c r="G19" s="121">
        <f aca="true" t="shared" si="1" ref="G19:I19">SUM(F28:F32)</f>
        <v>0</v>
      </c>
      <c r="H19" s="122">
        <f t="shared" si="1"/>
        <v>0</v>
      </c>
      <c r="I19" s="122">
        <f t="shared" si="1"/>
        <v>0</v>
      </c>
      <c r="J19" s="122">
        <f>SUM(I28:I32)</f>
        <v>0</v>
      </c>
      <c r="K19" s="293">
        <f t="shared" si="0"/>
        <v>25639</v>
      </c>
      <c r="L19"/>
      <c r="M19"/>
      <c r="N19" s="108"/>
      <c r="O19" s="108"/>
    </row>
    <row r="20" spans="1:15" ht="30.95" customHeight="1">
      <c r="A20" s="108"/>
      <c r="B20" s="101">
        <v>7</v>
      </c>
      <c r="C20" s="455" t="s">
        <v>220</v>
      </c>
      <c r="D20" s="455"/>
      <c r="E20" s="455"/>
      <c r="F20" s="8">
        <f>SUM(F14:F16,F18:F19)</f>
        <v>41186</v>
      </c>
      <c r="G20" s="43">
        <f aca="true" t="shared" si="2" ref="G20:J20">SUM(G14:G16,G18:G19)</f>
        <v>0</v>
      </c>
      <c r="H20" s="7">
        <f t="shared" si="2"/>
        <v>0</v>
      </c>
      <c r="I20" s="7">
        <f t="shared" si="2"/>
        <v>0</v>
      </c>
      <c r="J20" s="7">
        <f t="shared" si="2"/>
        <v>0</v>
      </c>
      <c r="K20" s="8">
        <f>SUM(K14:K16,K18:K19)</f>
        <v>41186</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46</v>
      </c>
      <c r="D29" s="145" t="s">
        <v>106</v>
      </c>
      <c r="E29" s="116">
        <v>25639</v>
      </c>
      <c r="F29" s="120"/>
      <c r="G29" s="116"/>
      <c r="H29" s="116"/>
      <c r="I29" s="313"/>
      <c r="J29" s="119">
        <f aca="true" t="shared" si="3" ref="J29:J32">SUM(E29:I29)</f>
        <v>25639</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3">
      <selection activeCell="H28" sqref="H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Sierra</v>
      </c>
      <c r="E7" s="16"/>
      <c r="F7" s="95" t="s">
        <v>2</v>
      </c>
      <c r="G7" s="109">
        <f>IF(ISBLANK('1. Information'!D7),"",'1. Information'!D7)</f>
        <v>43465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12519</v>
      </c>
      <c r="G20" s="121">
        <f>SUM(H28:H47)</f>
        <v>0</v>
      </c>
      <c r="H20" s="122">
        <f aca="true" t="shared" si="1" ref="H20">SUM(I28:I47)</f>
        <v>0</v>
      </c>
      <c r="I20" s="122">
        <f>SUM(J28:J47)</f>
        <v>0</v>
      </c>
      <c r="J20" s="119">
        <f>SUM(K28:K47)</f>
        <v>0</v>
      </c>
      <c r="K20" s="118">
        <f t="shared" si="0"/>
        <v>12519</v>
      </c>
      <c r="L20"/>
      <c r="M20"/>
      <c r="U20" s="108"/>
      <c r="V20" s="108"/>
      <c r="W20" s="108"/>
    </row>
    <row r="21" spans="2:23" ht="30.95" customHeight="1">
      <c r="B21" s="101">
        <v>8</v>
      </c>
      <c r="C21" s="464" t="s">
        <v>20</v>
      </c>
      <c r="D21" s="464"/>
      <c r="E21" s="464"/>
      <c r="F21" s="43">
        <f>SUM(F14:F20)</f>
        <v>12519</v>
      </c>
      <c r="G21" s="43">
        <f>SUM(G14:G20)</f>
        <v>0</v>
      </c>
      <c r="H21" s="7">
        <f aca="true" t="shared" si="2" ref="H21:J21">SUM(H14:H20)</f>
        <v>0</v>
      </c>
      <c r="I21" s="7">
        <f t="shared" si="2"/>
        <v>0</v>
      </c>
      <c r="J21" s="299">
        <f t="shared" si="2"/>
        <v>0</v>
      </c>
      <c r="K21" s="7">
        <f aca="true" t="shared" si="3" ref="K21">SUM(K14:K20)</f>
        <v>12519</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46</v>
      </c>
      <c r="D28" s="364" t="s">
        <v>339</v>
      </c>
      <c r="E28" s="151"/>
      <c r="F28" s="125" t="s">
        <v>176</v>
      </c>
      <c r="G28" s="117">
        <v>12519</v>
      </c>
      <c r="H28" s="126"/>
      <c r="I28" s="126"/>
      <c r="J28" s="117"/>
      <c r="K28" s="312"/>
      <c r="L28" s="316">
        <f>SUM(G28:K28)</f>
        <v>12519</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2019-01-04T15:45:26Z</cp:lastPrinted>
  <dcterms:created xsi:type="dcterms:W3CDTF">2017-07-05T19:48:18Z</dcterms:created>
  <dcterms:modified xsi:type="dcterms:W3CDTF">2019-05-21T21:17:38Z</dcterms:modified>
  <cp:category/>
  <cp:version/>
  <cp:contentType/>
  <cp:contentStatus/>
</cp:coreProperties>
</file>