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2"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<sst xmlns="http://schemas.openxmlformats.org/spreadsheetml/2006/main" count="752" uniqueCount="339">
  <si>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</si>
  <si>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</si>
  <si>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</si>
  <si>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</si>
  <si>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</si>
  <si>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</si>
  <si>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</si>
  <si>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</si>
  <si>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</si>
  <si>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</si>
  <si>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</si>
  <si>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</si>
  <si>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</si>
  <si>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</si>
  <si>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</si>
  <si>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</si>
  <si>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</si>
  <si>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</si>
  <si>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</si>
  <si>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</si>
  <si>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</si>
  <si>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</si>
  <si>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</si>
  <si>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</si>
  <si>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</si>
  <si>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</si>
  <si>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</si>
  <si>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</si>
  <si>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</si>
  <si>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</si>
  <si>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</si>
  <si>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</si>
  <si>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</si>
  <si>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</si>
  <si>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</si>
  <si>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</si>
  <si>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</si>
  <si>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</si>
  <si>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</si>
  <si>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</si>
  <si>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</si>
  <si>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</si>
  <si>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</si>
  <si>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</si>
  <si>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</si>
  <si>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</si>
  <si>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</si>
  <si>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</si>
  <si>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</si>
  <si>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</si>
  <si>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</si>
  <si>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</si>
  <si>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</si>
  <si>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</si>
  <si>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</si>
  <si>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</si>
  <si>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</si>
  <si>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</si>
  <si>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</si>
  <si>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</si>
  <si>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</si>
  <si>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</si>
  <si>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</si>
  <si>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</si>
  <si>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</si>
  <si>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</si>
  <si>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</si>
  <si>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</si>
  <si>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</si>
  <si>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</si>
  <si>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</si>
  <si>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</si>
  <si>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</si>
  <si>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</si>
  <si>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</si>
  <si>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</si>
  <si>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</si>
  <si>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</si>
  <si>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</si>
  <si>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</si>
  <si>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</si>
  <si>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</si>
  <si>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</si>
  <si>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</si>
  <si>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</si>
  <si>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</si>
  <si>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</si>
  <si>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</si>
  <si>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</si>
  <si>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</si>
  <si>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</si>
  <si>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</si>
  <si>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</si>
  <si>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</si>
  <si>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</si>
  <si>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</si>
  <si>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</si>
  <si>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</si>
  <si>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</si>
  <si>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</si>
  <si>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</si>
  <si>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</si>
  <si>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</si>
  <si>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</si>
  <si>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</si>
  <si>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</si>
  <si>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</si>
  <si>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</si>
  <si>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</si>
  <si>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</si>
  <si>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</si>
  <si>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</si>
  <si>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</si>
  <si>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</si>
  <si>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</si>
  <si>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</si>
  <si>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</si>
  <si>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</si>
  <si>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</si>
  <si>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</si>
  <si>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</si>
  <si>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</si>
  <si>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</si>
  <si>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</si>
  <si>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</si>
  <si>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</si>
  <si>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</si>
  <si>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</si>
  <si>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</si>
  <si>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</si>
  <si>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</si>
  <si>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</si>
  <si>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</si>
  <si>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</si>
  <si>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</si>
  <si>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</si>
  <si>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</si>
  <si>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</si>
  <si>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</si>
  <si>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</si>
  <si>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</si>
  <si>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</si>
  <si>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</si>
  <si>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</si>
  <si>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</si>
  <si>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</si>
  <si>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</si>
  <si>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</si>
  <si>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</si>
  <si>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</si>
  <si>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</si>
  <si>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</si>
  <si>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</si>
  <si>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</si>
  <si>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</si>
  <si>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</si>
  <si>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</si>
  <si>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</si>
  <si>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</si>
  <si>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</si>
  <si>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</si>
  <si>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</si>
  <si>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</si>
  <si>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</si>
  <si>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</si>
  <si>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</si>
  <si>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</si>
  <si>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</si>
  <si>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</si>
  <si>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</si>
  <si>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</si>
  <si>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</si>
  <si>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</si>
  <si>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</si>
  <si>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</si>
  <si>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</si>
  <si>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</si>
  <si>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</si>
  <si>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</si>
  <si>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</si>
  <si>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</si>
  <si>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</si>
  <si>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</si>
  <si>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</si>
  <si>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</si>
  <si>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</si>
  <si>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</si>
  <si>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</si>
  <si>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</si>
  <si>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</si>
  <si>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</si>
  <si>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</si>
  <si>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</si>
  <si>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</si>
  <si>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</si>
  <si>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</si>
  <si>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</si>
  <si>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</si>
  <si>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</si>
  <si>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</si>
  <si>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</si>
  <si>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</si>
  <si>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</si>
  <si>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</si>
  <si>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</si>
  <si>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</si>
  <si>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</si>
  <si>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</si>
  <si>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</si>
  <si>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</si>
  <si>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</si>
  <si>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</si>
  <si>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</si>
  <si>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</si>
  <si>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</si>
  <si>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</si>
  <si>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</si>
  <si>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</si>
  <si>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</si>
  <si>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</si>
  <si>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</si>
  <si>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</si>
  <si>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</si>
  <si>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</si>
  <si>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</si>
  <si>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</si>
  <si>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</si>
  <si>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</si>
  <si>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</si>
  <si>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</si>
  <si>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</si>
  <si>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</si>
  <si>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</si>
  <si>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</si>
  <si>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</si>
  <si>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</si>
  <si>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</si>
  <si>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</si>
  <si>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</si>
  <si>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</si>
  <si>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</si>
  <si>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</si>
  <si>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</si>
  <si>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</si>
  <si>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</si>
  <si>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</si>
  <si>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</si>
  <si>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</si>
  <si>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</si>
  <si>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</si>
  <si>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</si>
  <si>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</si>
  <si>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</si>
  <si>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</si>
  <si>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</si>
  <si>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</si>
  <si>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</si>
  <si>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</si>
  <si>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</si>
  <si>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</si>
  <si>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</si>
  <si>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</si>
  <si>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</si>
  <si>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</si>
  <si>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</si>
  <si>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</si>
  <si>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</si>
  <si>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</si>
  <si>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</si>
  <si>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</si>
  <si>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</si>
  <si>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</si>
  <si>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</si>
  <si>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</si>
  <si>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</si>
  <si>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</si>
  <si>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</si>
  <si>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</si>
  <si>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</si>
  <si>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</si>
  <si>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</si>
  <si>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</si>
  <si>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</si>
  <si>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</si>
  <si>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</si>
  <si>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</si>
  <si>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</si>
  <si>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</si>
  <si>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</si>
  <si>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</si>
  <si>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</si>
  <si>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</si>
  <si>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</si>
  <si>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</si>
  <si>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</si>
  <si>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</si>
  <si>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</si>
  <si>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</si>
  <si>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</si>
  <si>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</si>
  <si>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</si>
  <si>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</si>
  <si>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</si>
  <si>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</si>
  <si>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</si>
  <si>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</si>
  <si>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</si>
  <si>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</si>
  <si>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</si>
  <si>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</si>
  <si>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</si>
  <si>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</si>
  <si>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</si>
  <si>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</si>
  <si>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</si>
  <si>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</si>
  <si>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</si>
  <si>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</si>
  <si>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</si>
  <si>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</si>
  <si>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</si>
  <si>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</si>
  <si>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Box 2619 - 452 Old Mammoth Road, 3rd floor</t>
  </si>
  <si>
    <t>Mammoth Lakes</t>
  </si>
  <si>
    <t>Shirley K. Martin</t>
  </si>
  <si>
    <t>Fiscal &amp; Administrative Services Officer</t>
  </si>
  <si>
    <t>smartin@mono.ca.gov</t>
  </si>
  <si>
    <t>760-924-1742</t>
  </si>
  <si>
    <t>Davison House</t>
  </si>
  <si>
    <t>same</t>
  </si>
  <si>
    <t>Echo Technologies Electronic Health Record</t>
  </si>
  <si>
    <t>Eastern Sierra Strength-Based Collaborative</t>
  </si>
  <si>
    <t>N/A</t>
  </si>
  <si>
    <t>School-Based Counselor</t>
  </si>
  <si>
    <t>NorthStar Counseling Center</t>
  </si>
  <si>
    <t>Healthy Ideas</t>
  </si>
  <si>
    <t>PeaPod Program</t>
  </si>
  <si>
    <t>Socialization &amp; Wellness Centers</t>
  </si>
  <si>
    <t>Supported Housing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</si>
</sst>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quotePrefix="1">
      <alignment wrapText="1"/>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2" t="s">
        <v>1</v>
      </c>
      <c r="C7" s="432"/>
      <c r="D7" s="9" t="str">
        <f>IF(ISBLANK('1. Information'!D8),"",'1. Information'!D8)</f>
        <v>Mono</v>
      </c>
      <c r="F7" s="94" t="s">
        <v>2</v>
      </c>
      <c r="G7" s="109">
        <f>IF(ISBLANK('1. Information'!D7),"",'1. Information'!D7)</f>
        <v>43472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8" t="s">
        <v>30</v>
      </c>
      <c r="G12" s="458"/>
      <c r="H12" s="458"/>
      <c r="I12" s="458"/>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2" t="s">
        <v>1</v>
      </c>
      <c r="C7" s="432"/>
      <c r="D7" s="9" t="str">
        <f>IF(ISBLANK('1. Information'!D8),"",'1. Information'!D8)</f>
        <v>Mono</v>
      </c>
      <c r="E7" s="3"/>
      <c r="F7" s="97" t="s">
        <v>178</v>
      </c>
      <c r="G7" s="109">
        <f>IF(ISBLANK('1. Information'!D7),"",'1. Information'!D7)</f>
        <v>43472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2" t="s">
        <v>1</v>
      </c>
      <c r="C7" s="432"/>
      <c r="D7" s="9" t="str">
        <f>IF(ISBLANK('1. Information'!D8),"",'1. Information'!D8)</f>
        <v>Mono</v>
      </c>
      <c r="F7" s="94" t="s">
        <v>2</v>
      </c>
      <c r="G7" s="38">
        <f>IF(ISBLANK('1. Information'!D7),"",'1. Information'!D7)</f>
        <v>43472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8" t="s">
        <v>280</v>
      </c>
      <c r="C7" s="426"/>
      <c r="F7" s="224"/>
    </row>
    <row r="8" spans="2:7" ht="55.5" customHeight="1">
      <c r="B8" s="429" t="s">
        <v>281</v>
      </c>
      <c r="C8" s="430"/>
      <c r="F8" s="222"/>
      <c r="G8" s="224"/>
    </row>
    <row r="9" spans="2:6" ht="39.95" customHeight="1">
      <c r="B9" s="429" t="s">
        <v>279</v>
      </c>
      <c r="C9" s="430"/>
      <c r="E9" s="222"/>
      <c r="F9" s="223"/>
    </row>
    <row r="10" spans="2:4" ht="39.95" customHeight="1">
      <c r="B10" s="430" t="s">
        <v>264</v>
      </c>
      <c r="C10" s="430"/>
      <c r="D10" s="221"/>
    </row>
    <row r="11" ht="15"/>
    <row r="12" spans="2:3" ht="29.25" customHeight="1">
      <c r="B12" s="426" t="s">
        <v>266</v>
      </c>
      <c r="C12" s="427" t="s">
        <v>272</v>
      </c>
    </row>
    <row r="13" spans="2:3" ht="18" customHeight="1">
      <c r="B13" s="426"/>
      <c r="C13" s="426"/>
    </row>
    <row r="14" spans="2:3" ht="60.75" customHeight="1">
      <c r="B14" s="423" t="s">
        <v>267</v>
      </c>
      <c r="C14" s="381" t="s">
        <v>311</v>
      </c>
    </row>
    <row r="15" spans="2:3" ht="68.25" customHeight="1">
      <c r="B15" s="424"/>
      <c r="C15" s="382" t="s">
        <v>321</v>
      </c>
    </row>
    <row r="16" spans="2:3" ht="66" customHeight="1">
      <c r="B16" s="425"/>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7">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43472</v>
      </c>
    </row>
    <row r="8" spans="1:4" ht="34.5" customHeight="1">
      <c r="A8" s="99"/>
      <c r="B8" s="130">
        <v>2</v>
      </c>
      <c r="C8" s="102" t="s">
        <v>1</v>
      </c>
      <c r="D8" s="365" t="s">
        <v>68</v>
      </c>
    </row>
    <row r="9" spans="1:4" ht="34.5" customHeight="1">
      <c r="A9" s="99"/>
      <c r="B9" s="130">
        <v>3</v>
      </c>
      <c r="C9" s="103" t="s">
        <v>125</v>
      </c>
      <c r="D9" s="104">
        <f>IF(ISBLANK(D8),"",VLOOKUP(D8,Info_County_Code,2))</f>
        <v>26</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93546</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G7" sqref="G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Mono</v>
      </c>
      <c r="F7" s="360" t="s">
        <v>2</v>
      </c>
      <c r="G7" s="259">
        <f>IF(ISBLANK('1. Information'!D7),"",'1. Information'!D7)</f>
        <v>43472</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88013.61</v>
      </c>
      <c r="E15" s="260"/>
      <c r="F15" s="260"/>
      <c r="G15" s="90"/>
      <c r="H15" s="260"/>
      <c r="I15" s="260"/>
      <c r="J15" s="260"/>
      <c r="K15" s="260"/>
      <c r="L15" s="260"/>
      <c r="M15" s="260"/>
      <c r="N15" s="260"/>
    </row>
    <row r="16" spans="2:14" ht="15">
      <c r="B16" s="24">
        <v>2</v>
      </c>
      <c r="C16" s="332" t="s">
        <v>306</v>
      </c>
      <c r="D16" s="394">
        <v>1671731</v>
      </c>
      <c r="E16" s="260"/>
      <c r="F16" s="260"/>
      <c r="G16" s="90"/>
      <c r="H16" s="260"/>
      <c r="I16" s="260"/>
      <c r="J16" s="260"/>
      <c r="K16" s="260"/>
      <c r="L16" s="260"/>
      <c r="M16" s="260"/>
      <c r="N16" s="260"/>
    </row>
    <row r="17" spans="2:14" ht="15">
      <c r="B17" s="24">
        <v>3</v>
      </c>
      <c r="C17" s="332" t="s">
        <v>312</v>
      </c>
      <c r="D17" s="91">
        <f>D16+M22+M27+SUM('9. Adjustment (MHSA)'!F83:F112)</f>
        <v>1671731</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66890.34360000001</v>
      </c>
      <c r="E23" s="380">
        <f>D15*0.19</f>
        <v>16722.585900000002</v>
      </c>
      <c r="F23" s="261">
        <f>D15*0.05</f>
        <v>4400.6805</v>
      </c>
      <c r="G23" s="327"/>
      <c r="H23" s="327"/>
      <c r="I23" s="327"/>
      <c r="J23" s="334"/>
      <c r="K23" s="327"/>
      <c r="L23" s="327"/>
      <c r="M23" s="327"/>
      <c r="N23" s="333">
        <f>SUM(D23:M23)</f>
        <v>88013.61000000002</v>
      </c>
    </row>
    <row r="24" spans="2:14" ht="24" customHeight="1">
      <c r="B24" s="24">
        <v>6</v>
      </c>
      <c r="C24" s="266" t="s">
        <v>25</v>
      </c>
      <c r="D24" s="339">
        <f aca="true" t="shared" si="0" ref="D24:L24">SUM(D22:D23)</f>
        <v>66890.34360000001</v>
      </c>
      <c r="E24" s="339">
        <f t="shared" si="0"/>
        <v>16722.585900000002</v>
      </c>
      <c r="F24" s="339">
        <f t="shared" si="0"/>
        <v>4400.6805</v>
      </c>
      <c r="G24" s="339">
        <f t="shared" si="0"/>
        <v>0</v>
      </c>
      <c r="H24" s="339">
        <f t="shared" si="0"/>
        <v>0</v>
      </c>
      <c r="I24" s="339">
        <f t="shared" si="0"/>
        <v>0</v>
      </c>
      <c r="J24" s="339">
        <f t="shared" si="0"/>
        <v>0</v>
      </c>
      <c r="K24" s="339">
        <f t="shared" si="0"/>
        <v>0</v>
      </c>
      <c r="L24" s="339">
        <f t="shared" si="0"/>
        <v>0</v>
      </c>
      <c r="M24" s="339">
        <v>0</v>
      </c>
      <c r="N24" s="371">
        <f>SUM(D24:M24)</f>
        <v>88013.61000000002</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748128</v>
      </c>
      <c r="E30" s="264">
        <f>'4. PEI'!F21</f>
        <v>215219</v>
      </c>
      <c r="F30" s="264">
        <f>'5. INN'!F22</f>
        <v>86662.75</v>
      </c>
      <c r="G30" s="264">
        <f>'6. WET'!F20</f>
        <v>7840.7</v>
      </c>
      <c r="H30" s="264">
        <f>'7. CFTN'!F21</f>
        <v>33472.08</v>
      </c>
      <c r="I30" s="334"/>
      <c r="J30" s="264">
        <f>'8. WET RP, HP'!E14</f>
        <v>0</v>
      </c>
      <c r="K30" s="264">
        <f>'4. PEI'!F17</f>
        <v>0</v>
      </c>
      <c r="L30" s="264">
        <f>'8. WET RP, HP'!E15</f>
        <v>0</v>
      </c>
      <c r="M30" s="334"/>
      <c r="N30" s="264">
        <f aca="true" t="shared" si="1" ref="N30:N35">SUM(D30:M30)</f>
        <v>1091322.53</v>
      </c>
    </row>
    <row r="31" spans="2:14" ht="24" customHeight="1">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748128</v>
      </c>
      <c r="E35" s="267">
        <f aca="true" t="shared" si="2" ref="E35:L35">SUM(E30:E34)</f>
        <v>215219</v>
      </c>
      <c r="F35" s="267">
        <f t="shared" si="2"/>
        <v>86662.75</v>
      </c>
      <c r="G35" s="267">
        <f t="shared" si="2"/>
        <v>7840.7</v>
      </c>
      <c r="H35" s="267">
        <f t="shared" si="2"/>
        <v>33472.08</v>
      </c>
      <c r="I35" s="267">
        <f t="shared" si="2"/>
        <v>0</v>
      </c>
      <c r="J35" s="267">
        <f t="shared" si="2"/>
        <v>0</v>
      </c>
      <c r="K35" s="267">
        <f t="shared" si="2"/>
        <v>0</v>
      </c>
      <c r="L35" s="267">
        <f t="shared" si="2"/>
        <v>0</v>
      </c>
      <c r="M35" s="7"/>
      <c r="N35" s="339">
        <f t="shared" si="1"/>
        <v>1091322.53</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215509.37000000002</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40">
      <selection activeCell="G34" sqref="G34"/>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1"/>
      <c r="C1" s="431"/>
      <c r="D1" s="431"/>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2" t="s">
        <v>1</v>
      </c>
      <c r="C7" s="432"/>
      <c r="D7" s="9" t="str">
        <f>IF(ISBLANK('1. Information'!D8),"",'1. Information'!D8)</f>
        <v>Mono</v>
      </c>
      <c r="E7" s="281"/>
      <c r="F7" s="279" t="s">
        <v>2</v>
      </c>
      <c r="G7" s="282">
        <f>IF(ISBLANK('1. Information'!D7),"",'1. Information'!D7)</f>
        <v>43472</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2" t="s">
        <v>30</v>
      </c>
      <c r="H12" s="440"/>
      <c r="I12" s="440"/>
      <c r="J12" s="443"/>
      <c r="K12" s="303"/>
      <c r="L12"/>
    </row>
    <row r="13" spans="1:12" ht="47.25">
      <c r="A13" s="281"/>
      <c r="B13" s="40"/>
      <c r="F13" s="30" t="s">
        <v>300</v>
      </c>
      <c r="G13" s="27" t="s">
        <v>5</v>
      </c>
      <c r="H13" s="44" t="s">
        <v>6</v>
      </c>
      <c r="I13" s="27" t="s">
        <v>31</v>
      </c>
      <c r="J13" s="27" t="s">
        <v>15</v>
      </c>
      <c r="K13" s="302" t="s">
        <v>278</v>
      </c>
      <c r="L13"/>
    </row>
    <row r="14" spans="1:12" ht="15">
      <c r="A14" s="281"/>
      <c r="B14" s="277">
        <v>1</v>
      </c>
      <c r="C14" s="433" t="s">
        <v>7</v>
      </c>
      <c r="D14" s="433"/>
      <c r="E14" s="433"/>
      <c r="F14" s="367"/>
      <c r="G14" s="368"/>
      <c r="H14" s="353"/>
      <c r="I14" s="290"/>
      <c r="J14" s="290"/>
      <c r="K14" s="292">
        <f>SUM(F14:J14)</f>
        <v>0</v>
      </c>
      <c r="L14"/>
    </row>
    <row r="15" spans="1:12" ht="15" customHeight="1">
      <c r="A15" s="281"/>
      <c r="B15" s="277">
        <v>2</v>
      </c>
      <c r="C15" s="433" t="s">
        <v>8</v>
      </c>
      <c r="D15" s="433"/>
      <c r="E15" s="433"/>
      <c r="F15" s="367"/>
      <c r="G15" s="290"/>
      <c r="H15" s="290"/>
      <c r="I15" s="290"/>
      <c r="J15" s="290"/>
      <c r="K15" s="292">
        <f aca="true" t="shared" si="0" ref="K15:K23">SUM(F15:J15)</f>
        <v>0</v>
      </c>
      <c r="L15"/>
    </row>
    <row r="16" spans="1:12" ht="15">
      <c r="A16" s="281"/>
      <c r="B16" s="277">
        <v>3</v>
      </c>
      <c r="C16" s="433" t="s">
        <v>129</v>
      </c>
      <c r="D16" s="433"/>
      <c r="E16" s="433"/>
      <c r="F16" s="367">
        <v>95386</v>
      </c>
      <c r="G16" s="290"/>
      <c r="H16" s="290"/>
      <c r="I16" s="290"/>
      <c r="J16" s="290"/>
      <c r="K16" s="292">
        <f t="shared" si="0"/>
        <v>95386</v>
      </c>
      <c r="L16"/>
    </row>
    <row r="17" spans="1:12" ht="15">
      <c r="A17" s="281"/>
      <c r="B17" s="277">
        <v>4</v>
      </c>
      <c r="C17" s="447" t="s">
        <v>218</v>
      </c>
      <c r="D17" s="447"/>
      <c r="E17" s="447"/>
      <c r="F17" s="367"/>
      <c r="G17" s="290"/>
      <c r="H17" s="290"/>
      <c r="I17" s="290"/>
      <c r="J17" s="290"/>
      <c r="K17" s="292">
        <f t="shared" si="0"/>
        <v>0</v>
      </c>
      <c r="L17"/>
    </row>
    <row r="18" spans="1:12" ht="15">
      <c r="A18" s="281"/>
      <c r="B18" s="277">
        <v>5</v>
      </c>
      <c r="C18" s="447" t="s">
        <v>219</v>
      </c>
      <c r="D18" s="447"/>
      <c r="E18" s="447"/>
      <c r="F18" s="367"/>
      <c r="G18" s="294"/>
      <c r="H18" s="294"/>
      <c r="I18" s="294"/>
      <c r="J18" s="294"/>
      <c r="K18" s="292">
        <f t="shared" si="0"/>
        <v>0</v>
      </c>
      <c r="L18"/>
    </row>
    <row r="19" spans="1:12" ht="15">
      <c r="A19" s="281"/>
      <c r="B19" s="277">
        <v>6</v>
      </c>
      <c r="C19" s="433" t="s">
        <v>216</v>
      </c>
      <c r="D19" s="433"/>
      <c r="E19" s="433"/>
      <c r="F19" s="290"/>
      <c r="G19" s="294"/>
      <c r="H19" s="294"/>
      <c r="I19" s="294"/>
      <c r="J19" s="294"/>
      <c r="K19" s="293">
        <f t="shared" si="0"/>
        <v>0</v>
      </c>
      <c r="L19"/>
    </row>
    <row r="20" spans="1:12" ht="15">
      <c r="A20" s="283"/>
      <c r="B20" s="256">
        <v>7</v>
      </c>
      <c r="C20" s="444" t="s">
        <v>226</v>
      </c>
      <c r="D20" s="445"/>
      <c r="E20" s="446"/>
      <c r="F20" s="290"/>
      <c r="G20" s="293"/>
      <c r="H20" s="293"/>
      <c r="I20" s="293"/>
      <c r="J20" s="293"/>
      <c r="K20" s="293">
        <f t="shared" si="0"/>
        <v>0</v>
      </c>
      <c r="L20"/>
    </row>
    <row r="21" spans="1:12" ht="15">
      <c r="A21" s="283"/>
      <c r="B21" s="256">
        <v>8</v>
      </c>
      <c r="C21" s="444" t="s">
        <v>227</v>
      </c>
      <c r="D21" s="445"/>
      <c r="E21" s="446"/>
      <c r="F21" s="290"/>
      <c r="G21" s="293"/>
      <c r="H21" s="293"/>
      <c r="I21" s="293"/>
      <c r="J21" s="293"/>
      <c r="K21" s="293">
        <f t="shared" si="0"/>
        <v>0</v>
      </c>
      <c r="L21"/>
    </row>
    <row r="22" spans="1:12" ht="15">
      <c r="A22" s="283"/>
      <c r="B22" s="256">
        <v>9</v>
      </c>
      <c r="C22" s="444" t="s">
        <v>225</v>
      </c>
      <c r="D22" s="445"/>
      <c r="E22" s="446"/>
      <c r="F22" s="290"/>
      <c r="G22" s="293"/>
      <c r="H22" s="293"/>
      <c r="I22" s="293"/>
      <c r="J22" s="293"/>
      <c r="K22" s="293">
        <f t="shared" si="0"/>
        <v>0</v>
      </c>
      <c r="L22"/>
    </row>
    <row r="23" spans="1:12" ht="15">
      <c r="A23" s="281"/>
      <c r="B23" s="277">
        <v>10</v>
      </c>
      <c r="C23" s="433" t="s">
        <v>140</v>
      </c>
      <c r="D23" s="433"/>
      <c r="E23" s="433"/>
      <c r="F23" s="294">
        <f>SUM(G33:G132)</f>
        <v>652742</v>
      </c>
      <c r="G23" s="293">
        <f>SUM(H33:H132)</f>
        <v>0</v>
      </c>
      <c r="H23" s="293">
        <f>SUM(I33:I132)</f>
        <v>0</v>
      </c>
      <c r="I23" s="293">
        <f>SUM(J33:J132)</f>
        <v>0</v>
      </c>
      <c r="J23" s="293">
        <f>SUM(K33:K132)</f>
        <v>0</v>
      </c>
      <c r="K23" s="293">
        <f t="shared" si="0"/>
        <v>652742</v>
      </c>
      <c r="L23"/>
    </row>
    <row r="24" spans="1:12" ht="30.95" customHeight="1">
      <c r="A24" s="281"/>
      <c r="B24" s="277">
        <v>11</v>
      </c>
      <c r="C24" s="434" t="s">
        <v>223</v>
      </c>
      <c r="D24" s="435"/>
      <c r="E24" s="436"/>
      <c r="F24" s="7">
        <f>SUM(F14:F16,F18:F23)</f>
        <v>748128</v>
      </c>
      <c r="G24" s="7">
        <f>SUM(G14:G16,G18:G23)</f>
        <v>0</v>
      </c>
      <c r="H24" s="43">
        <f aca="true" t="shared" si="1" ref="H24:J24">SUM(H14:H16,H18:H23)</f>
        <v>0</v>
      </c>
      <c r="I24" s="7">
        <f t="shared" si="1"/>
        <v>0</v>
      </c>
      <c r="J24" s="7">
        <f t="shared" si="1"/>
        <v>0</v>
      </c>
      <c r="K24" s="7">
        <f>SUM(K14:K16,K18:K23)</f>
        <v>748128</v>
      </c>
      <c r="L24"/>
    </row>
    <row r="25" spans="1:11" s="325" customFormat="1" ht="30.95" customHeight="1">
      <c r="A25" s="281"/>
      <c r="B25" s="277">
        <v>12</v>
      </c>
      <c r="C25" s="441" t="s">
        <v>283</v>
      </c>
      <c r="D25" s="441"/>
      <c r="E25" s="441"/>
      <c r="F25" s="7">
        <f>SUM(F14:F16,F18,F23)</f>
        <v>748128</v>
      </c>
      <c r="G25" s="299">
        <f aca="true" t="shared" si="2" ref="G25:J25">SUM(G14:G16,G18,G23)</f>
        <v>0</v>
      </c>
      <c r="H25" s="299">
        <f t="shared" si="2"/>
        <v>0</v>
      </c>
      <c r="I25" s="299">
        <f t="shared" si="2"/>
        <v>0</v>
      </c>
      <c r="J25" s="7">
        <f t="shared" si="2"/>
        <v>0</v>
      </c>
      <c r="K25" s="7">
        <f>SUM(K14:K16,K18,K23)</f>
        <v>748128</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0" t="s">
        <v>166</v>
      </c>
      <c r="E31" s="440"/>
      <c r="F31" s="440"/>
      <c r="G31" s="344" t="s">
        <v>28</v>
      </c>
      <c r="H31" s="437" t="s">
        <v>30</v>
      </c>
      <c r="I31" s="438"/>
      <c r="J31" s="438"/>
      <c r="K31" s="439"/>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26</v>
      </c>
      <c r="D33" s="395" t="s">
        <v>337</v>
      </c>
      <c r="E33" s="395" t="s">
        <v>332</v>
      </c>
      <c r="F33" s="297" t="s">
        <v>102</v>
      </c>
      <c r="G33" s="291">
        <v>639975</v>
      </c>
      <c r="H33" s="291"/>
      <c r="I33" s="291"/>
      <c r="J33" s="318"/>
      <c r="K33" s="291"/>
      <c r="L33" s="293">
        <f>SUM(G33:K33)</f>
        <v>639975</v>
      </c>
    </row>
    <row r="34" spans="1:12" s="359" customFormat="1" ht="15">
      <c r="A34" s="281"/>
      <c r="B34" s="295">
        <v>2</v>
      </c>
      <c r="C34" s="296">
        <f t="shared" si="3"/>
        <v>26</v>
      </c>
      <c r="D34" s="395" t="s">
        <v>338</v>
      </c>
      <c r="E34" s="395" t="s">
        <v>332</v>
      </c>
      <c r="F34" s="297" t="s">
        <v>102</v>
      </c>
      <c r="G34" s="291">
        <f>256+110+26+12375</f>
        <v>12767</v>
      </c>
      <c r="H34" s="291"/>
      <c r="I34" s="291"/>
      <c r="J34" s="318"/>
      <c r="K34" s="291"/>
      <c r="L34" s="293">
        <f aca="true" t="shared" si="4" ref="L34:L97">SUM(G34:K34)</f>
        <v>12767</v>
      </c>
    </row>
    <row r="35" spans="1:12" s="359" customFormat="1" ht="15">
      <c r="A35" s="281"/>
      <c r="B35" s="295">
        <v>3</v>
      </c>
      <c r="C35" s="296" t="str">
        <f t="shared" si="3"/>
        <v/>
      </c>
      <c r="D35" s="395"/>
      <c r="E35" s="395"/>
      <c r="F35" s="297"/>
      <c r="G35" s="291"/>
      <c r="H35" s="291"/>
      <c r="I35" s="291"/>
      <c r="J35" s="318"/>
      <c r="K35" s="291"/>
      <c r="L35" s="293">
        <f t="shared" si="4"/>
        <v>0</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A9">
      <selection activeCell="I39" sqref="I39"/>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2" t="s">
        <v>1</v>
      </c>
      <c r="C7" s="443"/>
      <c r="D7" s="9" t="str">
        <f>IF(ISBLANK('1. Information'!D8),"",'1. Information'!D8)</f>
        <v>Mono</v>
      </c>
      <c r="F7" s="94" t="s">
        <v>2</v>
      </c>
      <c r="G7" s="109">
        <f>IF(ISBLANK('1. Information'!D7),"",'1. Information'!D7)</f>
        <v>43472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2" t="s">
        <v>30</v>
      </c>
      <c r="H12" s="440"/>
      <c r="I12" s="440"/>
      <c r="J12" s="443"/>
      <c r="K12" s="303"/>
      <c r="L12"/>
      <c r="M12"/>
      <c r="N12"/>
      <c r="O12"/>
      <c r="P12"/>
      <c r="Q12"/>
      <c r="AL12" s="108"/>
      <c r="AM12" s="108"/>
      <c r="AN12" s="108"/>
    </row>
    <row r="13" spans="3:40" ht="47.25" customHeight="1">
      <c r="C13" s="451"/>
      <c r="D13" s="451"/>
      <c r="E13" s="451"/>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7" t="s">
        <v>3</v>
      </c>
      <c r="D14" s="447"/>
      <c r="E14" s="444"/>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7" t="s">
        <v>133</v>
      </c>
      <c r="D15" s="447"/>
      <c r="E15" s="444"/>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v>28072</v>
      </c>
      <c r="G16" s="387"/>
      <c r="H16" s="387"/>
      <c r="I16" s="387"/>
      <c r="J16" s="387"/>
      <c r="K16" s="292">
        <f t="shared" si="0"/>
        <v>28072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7" t="s">
        <v>228</v>
      </c>
      <c r="D17" s="447"/>
      <c r="E17" s="444"/>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7" t="s">
        <v>215</v>
      </c>
      <c r="D18" s="447"/>
      <c r="E18" s="444"/>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7" t="s">
        <v>217</v>
      </c>
      <c r="D19" s="447"/>
      <c r="E19" s="444"/>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3" t="s">
        <v>150</v>
      </c>
      <c r="D20" s="433"/>
      <c r="E20" s="433"/>
      <c r="F20" s="315">
        <f>SUMIF($G$36:$G$135,"Combined Summary",L$36:L$135)+SUMIF($F$36:$F$135,"Standalone",L$36:L$135)</f>
        <v>187147</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187147</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215219</v>
      </c>
      <c r="G21" s="8">
        <f aca="true" t="shared" si="1" ref="G21:K21">SUM(G14:G16,G19:G20)</f>
        <v>0</v>
      </c>
      <c r="H21" s="8">
        <f t="shared" si="1"/>
        <v>0</v>
      </c>
      <c r="I21" s="8">
        <f t="shared" si="1"/>
        <v>0</v>
      </c>
      <c r="J21" s="8">
        <f t="shared" si="1"/>
        <v>0</v>
      </c>
      <c r="K21" s="8">
        <f t="shared" si="1"/>
        <v>215219</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0.776636821098509</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0" t="s">
        <v>165</v>
      </c>
      <c r="E34" s="440"/>
      <c r="F34" s="440"/>
      <c r="G34" s="440"/>
      <c r="H34" s="440"/>
      <c r="I34" s="440"/>
      <c r="J34" s="440"/>
      <c r="K34" s="440"/>
      <c r="L34" s="340" t="s">
        <v>28</v>
      </c>
      <c r="M34" s="442" t="s">
        <v>30</v>
      </c>
      <c r="N34" s="440"/>
      <c r="O34" s="440"/>
      <c r="P34" s="443"/>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26</v>
      </c>
      <c r="D36" s="395" t="s">
        <v>333</v>
      </c>
      <c r="E36" s="395" t="s">
        <v>334</v>
      </c>
      <c r="F36" s="416" t="s">
        <v>143</v>
      </c>
      <c r="G36" s="417" t="s">
        <v>137</v>
      </c>
      <c r="H36" s="125"/>
      <c r="I36" s="134">
        <v>1</v>
      </c>
      <c r="J36" s="134">
        <v>1</v>
      </c>
      <c r="K36" s="350">
        <f>IF(OR(G36="Combined Summary",F36="Standalone"),(SUMPRODUCT(--(D$36:D$135=D36),I$36:I$135,J$36:J$135)),"")</f>
        <v>1</v>
      </c>
      <c r="L36" s="291">
        <f>126300+847</f>
        <v>127147</v>
      </c>
      <c r="M36" s="352"/>
      <c r="N36" s="116"/>
      <c r="O36" s="116"/>
      <c r="P36" s="116"/>
      <c r="Q36" s="351">
        <f>SUM(L36:P36)</f>
        <v>127147</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26</v>
      </c>
      <c r="D37" s="395" t="s">
        <v>335</v>
      </c>
      <c r="E37" s="395" t="s">
        <v>332</v>
      </c>
      <c r="F37" s="416" t="s">
        <v>143</v>
      </c>
      <c r="G37" s="417" t="s">
        <v>145</v>
      </c>
      <c r="H37" s="125"/>
      <c r="I37" s="134">
        <v>1</v>
      </c>
      <c r="J37" s="134">
        <v>0</v>
      </c>
      <c r="K37" s="350">
        <f aca="true" t="shared" si="3" ref="K37:K100">IF(OR(G37="Combined Summary",F37="Standalone"),(SUMPRODUCT(--(D$36:D$135=D37),I$36:I$135,J$36:J$135)),"")</f>
        <v>0</v>
      </c>
      <c r="L37" s="291">
        <v>20000</v>
      </c>
      <c r="M37" s="352"/>
      <c r="N37" s="116"/>
      <c r="O37" s="116"/>
      <c r="P37" s="116"/>
      <c r="Q37" s="351">
        <f aca="true" t="shared" si="4" ref="Q37:Q100">SUM(L37:P37)</f>
        <v>20000</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26</v>
      </c>
      <c r="D38" s="395" t="s">
        <v>336</v>
      </c>
      <c r="E38" s="395" t="s">
        <v>332</v>
      </c>
      <c r="F38" s="416" t="s">
        <v>143</v>
      </c>
      <c r="G38" s="417" t="s">
        <v>137</v>
      </c>
      <c r="H38" s="125"/>
      <c r="I38" s="134">
        <v>1</v>
      </c>
      <c r="J38" s="134">
        <v>1</v>
      </c>
      <c r="K38" s="350">
        <f t="shared" si="3"/>
        <v>1</v>
      </c>
      <c r="L38" s="291">
        <v>40000</v>
      </c>
      <c r="M38" s="352"/>
      <c r="N38" s="116"/>
      <c r="O38" s="116"/>
      <c r="P38" s="116"/>
      <c r="Q38" s="351">
        <f t="shared" si="4"/>
        <v>40000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t="str">
        <f t="shared" si="2"/>
        <v/>
      </c>
      <c r="D39" s="395"/>
      <c r="E39" s="395"/>
      <c r="F39" s="125"/>
      <c r="G39" s="107"/>
      <c r="H39" s="125"/>
      <c r="I39" s="134"/>
      <c r="J39" s="134"/>
      <c r="K39" s="350" t="str">
        <f t="shared" si="3"/>
        <v/>
      </c>
      <c r="L39" s="291"/>
      <c r="M39" s="352"/>
      <c r="N39" s="116"/>
      <c r="O39" s="116"/>
      <c r="P39" s="116"/>
      <c r="Q39" s="351">
        <f t="shared" si="4"/>
        <v>0</v>
      </c>
      <c r="R39" s="409" t="str">
        <f t="shared" si="5"/>
        <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7">
      <selection activeCell="K30" sqref="K3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2" t="s">
        <v>1</v>
      </c>
      <c r="C7" s="432"/>
      <c r="D7" s="9" t="str">
        <f>IF(ISBLANK('1. Information'!D8),"",'1. Information'!D8)</f>
        <v>Mono</v>
      </c>
      <c r="F7" s="94" t="s">
        <v>2</v>
      </c>
      <c r="G7" s="109">
        <f>IF(ISBLANK('1. Information'!D7),"",'1. Information'!D7)</f>
        <v>43472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0" t="s">
        <v>30</v>
      </c>
      <c r="H12" s="440"/>
      <c r="I12" s="440"/>
      <c r="J12" s="443"/>
      <c r="K12" s="308"/>
      <c r="L12"/>
      <c r="M12"/>
      <c r="N12"/>
      <c r="O12" s="108"/>
      <c r="P12" s="108"/>
    </row>
    <row r="13" spans="2:16" ht="65.25" customHeight="1">
      <c r="B13" s="108"/>
      <c r="C13" s="461"/>
      <c r="D13" s="461"/>
      <c r="E13" s="461"/>
      <c r="F13" s="30" t="s">
        <v>300</v>
      </c>
      <c r="G13" s="44" t="s">
        <v>5</v>
      </c>
      <c r="H13" s="27" t="s">
        <v>6</v>
      </c>
      <c r="I13" s="27" t="s">
        <v>31</v>
      </c>
      <c r="J13" s="27" t="s">
        <v>15</v>
      </c>
      <c r="K13" s="306" t="s">
        <v>278</v>
      </c>
      <c r="L13"/>
      <c r="M13"/>
      <c r="N13"/>
      <c r="O13" s="108"/>
      <c r="P13" s="108"/>
    </row>
    <row r="14" spans="2:16" ht="15.75">
      <c r="B14" s="101">
        <v>1</v>
      </c>
      <c r="C14" s="447" t="s">
        <v>160</v>
      </c>
      <c r="D14" s="447"/>
      <c r="E14" s="447"/>
      <c r="F14" s="290"/>
      <c r="G14" s="45"/>
      <c r="H14" s="29"/>
      <c r="I14" s="29"/>
      <c r="J14" s="309"/>
      <c r="K14" s="293">
        <f>SUM(F14:J14)</f>
        <v>0</v>
      </c>
      <c r="L14"/>
      <c r="M14"/>
      <c r="N14"/>
      <c r="O14" s="108"/>
      <c r="P14" s="108"/>
    </row>
    <row r="15" spans="2:16" ht="15.75">
      <c r="B15" s="101">
        <v>2</v>
      </c>
      <c r="C15" s="447" t="s">
        <v>161</v>
      </c>
      <c r="D15" s="447"/>
      <c r="E15" s="447"/>
      <c r="F15" s="29">
        <v>2790.75</v>
      </c>
      <c r="G15" s="411"/>
      <c r="H15" s="412"/>
      <c r="I15" s="412"/>
      <c r="J15" s="413"/>
      <c r="K15" s="293">
        <f>SUM(F15:J15)</f>
        <v>2790.75</v>
      </c>
      <c r="L15"/>
      <c r="M15"/>
      <c r="N15"/>
      <c r="O15" s="108"/>
      <c r="P15" s="108"/>
    </row>
    <row r="16" spans="2:16" ht="15.75">
      <c r="B16" s="405">
        <v>3</v>
      </c>
      <c r="C16" s="444" t="s">
        <v>314</v>
      </c>
      <c r="D16" s="445"/>
      <c r="E16" s="446"/>
      <c r="F16" s="367"/>
      <c r="G16" s="19"/>
      <c r="H16" s="19"/>
      <c r="I16" s="19"/>
      <c r="J16" s="19"/>
      <c r="K16" s="293">
        <f>SUM(F16:J16)</f>
        <v>0</v>
      </c>
      <c r="L16" s="404"/>
      <c r="M16" s="404"/>
      <c r="N16" s="404"/>
      <c r="O16" s="108"/>
      <c r="P16" s="108"/>
    </row>
    <row r="17" spans="2:16" ht="15.75">
      <c r="B17" s="405">
        <v>4</v>
      </c>
      <c r="C17" s="444" t="s">
        <v>315</v>
      </c>
      <c r="D17" s="445"/>
      <c r="E17" s="446"/>
      <c r="F17" s="410"/>
      <c r="G17" s="19"/>
      <c r="H17" s="19"/>
      <c r="I17" s="19"/>
      <c r="J17" s="19"/>
      <c r="K17" s="293">
        <f>SUM(F17:J17)</f>
        <v>0</v>
      </c>
      <c r="L17" s="404"/>
      <c r="M17" s="404"/>
      <c r="N17" s="404"/>
      <c r="O17" s="108"/>
      <c r="P17" s="108"/>
    </row>
    <row r="18" spans="2:16" ht="15.75">
      <c r="B18" s="101">
        <v>5</v>
      </c>
      <c r="C18" s="447" t="s">
        <v>162</v>
      </c>
      <c r="D18" s="447"/>
      <c r="E18" s="447"/>
      <c r="F18" s="28">
        <f>SUMIF($J$29:$J$132,"Project Administration",K$29:K$132)</f>
        <v>83872</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83872</v>
      </c>
      <c r="L18"/>
      <c r="M18"/>
      <c r="N18"/>
      <c r="O18" s="108"/>
      <c r="P18" s="108"/>
    </row>
    <row r="19" spans="2:16" ht="15.75">
      <c r="B19" s="101">
        <v>6</v>
      </c>
      <c r="C19" s="447" t="s">
        <v>163</v>
      </c>
      <c r="D19" s="447"/>
      <c r="E19" s="447"/>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7" t="s">
        <v>236</v>
      </c>
      <c r="D20" s="447"/>
      <c r="E20" s="447"/>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60" t="s">
        <v>164</v>
      </c>
      <c r="D21" s="460"/>
      <c r="E21" s="460"/>
      <c r="F21" s="18">
        <f>SUM(F18:F20)</f>
        <v>83872</v>
      </c>
      <c r="G21" s="48">
        <f>SUM(G18:G20)</f>
        <v>0</v>
      </c>
      <c r="H21" s="18">
        <f>SUM(H18:H20)</f>
        <v>0</v>
      </c>
      <c r="I21" s="18">
        <f>SUM(I18:I20)</f>
        <v>0</v>
      </c>
      <c r="J21" s="18">
        <f aca="true" t="shared" si="1" ref="J21">SUM(J18:J20)</f>
        <v>0</v>
      </c>
      <c r="K21" s="18">
        <f aca="true" t="shared" si="2" ref="K21">SUM(K18:K20)</f>
        <v>83872</v>
      </c>
      <c r="L21"/>
      <c r="M21"/>
      <c r="N21"/>
      <c r="O21" s="108"/>
      <c r="P21" s="108"/>
    </row>
    <row r="22" spans="2:16" ht="30.95" customHeight="1">
      <c r="B22" s="101">
        <v>9</v>
      </c>
      <c r="C22" s="457" t="s">
        <v>316</v>
      </c>
      <c r="D22" s="457"/>
      <c r="E22" s="457"/>
      <c r="F22" s="20">
        <f aca="true" t="shared" si="3" ref="F22:K22">SUM(F14:F15,F17,F18:F20)</f>
        <v>86662.75</v>
      </c>
      <c r="G22" s="20">
        <f t="shared" si="3"/>
        <v>0</v>
      </c>
      <c r="H22" s="20">
        <f t="shared" si="3"/>
        <v>0</v>
      </c>
      <c r="I22" s="20">
        <f t="shared" si="3"/>
        <v>0</v>
      </c>
      <c r="J22" s="20">
        <f t="shared" si="3"/>
        <v>0</v>
      </c>
      <c r="K22" s="20">
        <f t="shared" si="3"/>
        <v>86662.75</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26</v>
      </c>
      <c r="D29" s="395" t="s">
        <v>331</v>
      </c>
      <c r="E29" s="422" t="s">
        <v>332</v>
      </c>
      <c r="F29" s="138">
        <v>43009</v>
      </c>
      <c r="G29" s="138">
        <v>43009</v>
      </c>
      <c r="H29" s="116">
        <v>85000</v>
      </c>
      <c r="I29" s="116"/>
      <c r="J29" s="118" t="s">
        <v>158</v>
      </c>
      <c r="K29" s="120">
        <f>18605+65267</f>
        <v>83872</v>
      </c>
      <c r="L29" s="120"/>
      <c r="M29" s="116"/>
      <c r="N29" s="116"/>
      <c r="O29" s="129"/>
      <c r="P29" s="293">
        <f aca="true" t="shared" si="4" ref="P29:P64">SUM(K29:O29)</f>
        <v>83872</v>
      </c>
    </row>
    <row r="30" spans="2:16" ht="15">
      <c r="B30" s="123">
        <v>1</v>
      </c>
      <c r="C30" s="139">
        <f aca="true" t="shared" si="5" ref="C30:I31">IF(ISBLANK(C29),"",C29)</f>
        <v>26</v>
      </c>
      <c r="D30" s="397" t="str">
        <f t="shared" si="5"/>
        <v>Eastern Sierra Strength-Based Collaborative</v>
      </c>
      <c r="E30" s="140" t="str">
        <f t="shared" si="5"/>
        <v>N/A</v>
      </c>
      <c r="F30" s="140">
        <f t="shared" si="5"/>
        <v>43009</v>
      </c>
      <c r="G30" s="140">
        <f t="shared" si="5"/>
        <v>43009</v>
      </c>
      <c r="H30" s="122">
        <f t="shared" si="5"/>
        <v>85000</v>
      </c>
      <c r="I30" s="122" t="str">
        <f t="shared" si="5"/>
        <v/>
      </c>
      <c r="J30" s="119" t="s">
        <v>159</v>
      </c>
      <c r="K30" s="120"/>
      <c r="L30" s="120"/>
      <c r="M30" s="116"/>
      <c r="N30" s="116"/>
      <c r="O30" s="129"/>
      <c r="P30" s="293">
        <f t="shared" si="4"/>
        <v>0</v>
      </c>
    </row>
    <row r="31" spans="2:16" ht="15">
      <c r="B31" s="123">
        <v>1</v>
      </c>
      <c r="C31" s="139">
        <f aca="true" t="shared" si="6" ref="C31:H31">IF(ISBLANK(C29),"",C29)</f>
        <v>26</v>
      </c>
      <c r="D31" s="398" t="str">
        <f t="shared" si="6"/>
        <v>Eastern Sierra Strength-Based Collaborative</v>
      </c>
      <c r="E31" s="141" t="str">
        <f t="shared" si="6"/>
        <v>N/A</v>
      </c>
      <c r="F31" s="141">
        <f t="shared" si="6"/>
        <v>43009</v>
      </c>
      <c r="G31" s="141">
        <f t="shared" si="6"/>
        <v>43009</v>
      </c>
      <c r="H31" s="119">
        <f t="shared" si="6"/>
        <v>85000</v>
      </c>
      <c r="I31" s="119" t="str">
        <f t="shared" si="5"/>
        <v/>
      </c>
      <c r="J31" s="119" t="s">
        <v>237</v>
      </c>
      <c r="K31" s="120"/>
      <c r="L31" s="120"/>
      <c r="M31" s="116"/>
      <c r="N31" s="116"/>
      <c r="O31" s="129"/>
      <c r="P31" s="293">
        <f t="shared" si="4"/>
        <v>0</v>
      </c>
    </row>
    <row r="32" spans="2:16" ht="15.75">
      <c r="B32" s="96">
        <v>1</v>
      </c>
      <c r="C32" s="22">
        <f aca="true" t="shared" si="7" ref="C32:I32">IF(ISBLANK(C29),"",C29)</f>
        <v>26</v>
      </c>
      <c r="D32" s="399" t="str">
        <f t="shared" si="7"/>
        <v>Eastern Sierra Strength-Based Collaborative</v>
      </c>
      <c r="E32" s="33" t="str">
        <f t="shared" si="7"/>
        <v>N/A</v>
      </c>
      <c r="F32" s="33">
        <f t="shared" si="7"/>
        <v>43009</v>
      </c>
      <c r="G32" s="33">
        <f t="shared" si="7"/>
        <v>43009</v>
      </c>
      <c r="H32" s="34">
        <f t="shared" si="7"/>
        <v>85000</v>
      </c>
      <c r="I32" s="34" t="str">
        <f t="shared" si="7"/>
        <v/>
      </c>
      <c r="J32" s="8" t="s">
        <v>263</v>
      </c>
      <c r="K32" s="50">
        <f>SUM(K29:K31)</f>
        <v>83872</v>
      </c>
      <c r="L32" s="50">
        <f>SUM(L29:L31)</f>
        <v>0</v>
      </c>
      <c r="M32" s="35">
        <f aca="true" t="shared" si="8" ref="M32:O32">SUM(M29:M31)</f>
        <v>0</v>
      </c>
      <c r="N32" s="35">
        <f t="shared" si="8"/>
        <v>0</v>
      </c>
      <c r="O32" s="311">
        <f t="shared" si="8"/>
        <v>0</v>
      </c>
      <c r="P32" s="8">
        <f t="shared" si="4"/>
        <v>83872</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F17" sqref="F17"/>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Mono</v>
      </c>
      <c r="F7" s="94" t="s">
        <v>2</v>
      </c>
      <c r="G7" s="38">
        <f>IF(ISBLANK('1. Information'!D7),"",'1. Information'!D7)</f>
        <v>43472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7" t="s">
        <v>16</v>
      </c>
      <c r="D14" s="447"/>
      <c r="E14" s="444"/>
      <c r="F14" s="290"/>
      <c r="G14" s="142"/>
      <c r="H14" s="142"/>
      <c r="I14" s="142"/>
      <c r="J14" s="142"/>
      <c r="K14" s="292">
        <f>SUM(F14:J14)</f>
        <v>0</v>
      </c>
      <c r="L14"/>
      <c r="M14"/>
      <c r="N14" s="108"/>
      <c r="O14" s="108"/>
    </row>
    <row r="15" spans="1:15" ht="15.75">
      <c r="A15" s="108"/>
      <c r="B15" s="101">
        <v>2</v>
      </c>
      <c r="C15" s="447" t="s">
        <v>17</v>
      </c>
      <c r="D15" s="447"/>
      <c r="E15" s="444"/>
      <c r="F15" s="290"/>
      <c r="G15" s="142"/>
      <c r="H15" s="142"/>
      <c r="I15" s="142"/>
      <c r="J15" s="142"/>
      <c r="K15" s="292">
        <f aca="true" t="shared" si="0" ref="K15:K19">SUM(F15:J15)</f>
        <v>0</v>
      </c>
      <c r="L15"/>
      <c r="M15"/>
      <c r="N15" s="108"/>
      <c r="O15" s="108"/>
    </row>
    <row r="16" spans="1:15" ht="15.75">
      <c r="A16" s="108"/>
      <c r="B16" s="101">
        <v>3</v>
      </c>
      <c r="C16" s="447" t="s">
        <v>238</v>
      </c>
      <c r="D16" s="447"/>
      <c r="E16" s="444"/>
      <c r="F16" s="290">
        <v>1022.7</v>
      </c>
      <c r="G16" s="355"/>
      <c r="H16" s="355"/>
      <c r="I16" s="355"/>
      <c r="J16" s="355"/>
      <c r="K16" s="292">
        <f t="shared" si="0"/>
        <v>1022.7</v>
      </c>
      <c r="L16"/>
      <c r="M16"/>
      <c r="N16" s="108"/>
      <c r="O16" s="108"/>
    </row>
    <row r="17" spans="1:15" ht="15.75">
      <c r="A17" s="108"/>
      <c r="B17" s="101">
        <v>4</v>
      </c>
      <c r="C17" s="447" t="s">
        <v>221</v>
      </c>
      <c r="D17" s="447"/>
      <c r="E17" s="444"/>
      <c r="F17" s="367"/>
      <c r="G17" s="119"/>
      <c r="H17" s="119"/>
      <c r="I17" s="119"/>
      <c r="J17" s="119"/>
      <c r="K17" s="292">
        <f t="shared" si="0"/>
        <v>0</v>
      </c>
      <c r="L17"/>
      <c r="M17"/>
      <c r="N17" s="108"/>
      <c r="O17" s="108"/>
    </row>
    <row r="18" spans="1:15" ht="15.75">
      <c r="A18" s="108"/>
      <c r="B18" s="101">
        <v>5</v>
      </c>
      <c r="C18" s="447" t="s">
        <v>222</v>
      </c>
      <c r="D18" s="447"/>
      <c r="E18" s="444"/>
      <c r="F18" s="367"/>
      <c r="G18" s="119"/>
      <c r="H18" s="119"/>
      <c r="I18" s="119"/>
      <c r="J18" s="119"/>
      <c r="K18" s="292">
        <f t="shared" si="0"/>
        <v>0</v>
      </c>
      <c r="L18"/>
      <c r="M18"/>
      <c r="N18" s="108"/>
      <c r="O18" s="108"/>
    </row>
    <row r="19" spans="1:15" ht="15.75">
      <c r="A19" s="108"/>
      <c r="B19" s="101">
        <v>6</v>
      </c>
      <c r="C19" s="444" t="s">
        <v>174</v>
      </c>
      <c r="D19" s="445"/>
      <c r="E19" s="446"/>
      <c r="F19" s="122">
        <f>SUM(E28:E32)</f>
        <v>6818</v>
      </c>
      <c r="G19" s="121">
        <f aca="true" t="shared" si="1" ref="G19:I19">SUM(F28:F32)</f>
        <v>0</v>
      </c>
      <c r="H19" s="122">
        <f t="shared" si="1"/>
        <v>0</v>
      </c>
      <c r="I19" s="122">
        <f t="shared" si="1"/>
        <v>0</v>
      </c>
      <c r="J19" s="122">
        <f>SUM(I28:I32)</f>
        <v>0</v>
      </c>
      <c r="K19" s="293">
        <f t="shared" si="0"/>
        <v>6818</v>
      </c>
      <c r="L19"/>
      <c r="M19"/>
      <c r="N19" s="108"/>
      <c r="O19" s="108"/>
    </row>
    <row r="20" spans="1:15" ht="30.95" customHeight="1">
      <c r="A20" s="108"/>
      <c r="B20" s="101">
        <v>7</v>
      </c>
      <c r="C20" s="457" t="s">
        <v>220</v>
      </c>
      <c r="D20" s="457"/>
      <c r="E20" s="457"/>
      <c r="F20" s="8">
        <f>SUM(F14:F16,F18:F19)</f>
        <v>7840.7</v>
      </c>
      <c r="G20" s="43">
        <f aca="true" t="shared" si="2" ref="G20:J20">SUM(G14:G16,G18:G19)</f>
        <v>0</v>
      </c>
      <c r="H20" s="7">
        <f t="shared" si="2"/>
        <v>0</v>
      </c>
      <c r="I20" s="7">
        <f t="shared" si="2"/>
        <v>0</v>
      </c>
      <c r="J20" s="7">
        <f t="shared" si="2"/>
        <v>0</v>
      </c>
      <c r="K20" s="8">
        <f>SUM(K14:K16,K18:K19)</f>
        <v>7840.7</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26</v>
      </c>
      <c r="D29" s="145" t="s">
        <v>106</v>
      </c>
      <c r="E29" s="116">
        <v>6818</v>
      </c>
      <c r="F29" s="120"/>
      <c r="G29" s="116"/>
      <c r="H29" s="116"/>
      <c r="I29" s="313"/>
      <c r="J29" s="119">
        <f aca="true" t="shared" si="3" ref="J29:J32">SUM(E29:I29)</f>
        <v>6818</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0">
      <selection activeCell="F20" sqref="F20"/>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Mono</v>
      </c>
      <c r="E7" s="16"/>
      <c r="F7" s="95" t="s">
        <v>2</v>
      </c>
      <c r="G7" s="109">
        <f>IF(ISBLANK('1. Information'!D7),"",'1. Information'!D7)</f>
        <v>43472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2" t="s">
        <v>213</v>
      </c>
      <c r="H12" s="432"/>
      <c r="I12" s="432"/>
      <c r="J12" s="432"/>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7" t="s">
        <v>189</v>
      </c>
      <c r="D14" s="447"/>
      <c r="E14" s="444"/>
      <c r="F14" s="142"/>
      <c r="G14" s="142"/>
      <c r="H14" s="142"/>
      <c r="I14" s="142"/>
      <c r="J14" s="142"/>
      <c r="K14" s="118">
        <f>SUM(F14:J14)</f>
        <v>0</v>
      </c>
      <c r="L14"/>
      <c r="M14"/>
      <c r="U14" s="108"/>
      <c r="V14" s="108"/>
      <c r="W14" s="108"/>
    </row>
    <row r="15" spans="2:23" ht="15">
      <c r="B15" s="101">
        <v>2</v>
      </c>
      <c r="C15" s="447" t="s">
        <v>188</v>
      </c>
      <c r="D15" s="447"/>
      <c r="E15" s="444"/>
      <c r="F15" s="142"/>
      <c r="G15" s="142"/>
      <c r="H15" s="142"/>
      <c r="I15" s="142"/>
      <c r="J15" s="142"/>
      <c r="K15" s="118">
        <f aca="true" t="shared" si="0" ref="K15:K20">SUM(F15:J15)</f>
        <v>0</v>
      </c>
      <c r="L15"/>
      <c r="M15"/>
      <c r="U15" s="108"/>
      <c r="V15" s="108"/>
      <c r="W15" s="108"/>
    </row>
    <row r="16" spans="2:23" ht="15">
      <c r="B16" s="101">
        <v>3</v>
      </c>
      <c r="C16" s="447" t="s">
        <v>123</v>
      </c>
      <c r="D16" s="447"/>
      <c r="E16" s="444"/>
      <c r="F16" s="142"/>
      <c r="G16" s="142"/>
      <c r="H16" s="142"/>
      <c r="I16" s="142"/>
      <c r="J16" s="142"/>
      <c r="K16" s="118">
        <f t="shared" si="0"/>
        <v>0</v>
      </c>
      <c r="L16"/>
      <c r="M16"/>
      <c r="U16" s="108"/>
      <c r="V16" s="108"/>
      <c r="W16" s="108"/>
    </row>
    <row r="17" spans="2:23" ht="15">
      <c r="B17" s="101">
        <v>4</v>
      </c>
      <c r="C17" s="447" t="s">
        <v>122</v>
      </c>
      <c r="D17" s="447"/>
      <c r="E17" s="444"/>
      <c r="F17" s="142"/>
      <c r="G17" s="142"/>
      <c r="H17" s="142"/>
      <c r="I17" s="142"/>
      <c r="J17" s="142"/>
      <c r="K17" s="118">
        <f t="shared" si="0"/>
        <v>0</v>
      </c>
      <c r="L17"/>
      <c r="M17"/>
      <c r="U17" s="108"/>
      <c r="V17" s="108"/>
      <c r="W17" s="108"/>
    </row>
    <row r="18" spans="2:23" ht="15">
      <c r="B18" s="101">
        <v>5</v>
      </c>
      <c r="C18" s="447" t="s">
        <v>239</v>
      </c>
      <c r="D18" s="447"/>
      <c r="E18" s="444"/>
      <c r="F18" s="142">
        <v>1483.47</v>
      </c>
      <c r="G18" s="142"/>
      <c r="H18" s="142"/>
      <c r="I18" s="142"/>
      <c r="J18" s="142"/>
      <c r="K18" s="118">
        <f t="shared" si="0"/>
        <v>1483.47</v>
      </c>
      <c r="L18"/>
      <c r="M18"/>
      <c r="U18" s="108"/>
      <c r="V18" s="108"/>
      <c r="W18" s="108"/>
    </row>
    <row r="19" spans="2:23" ht="15">
      <c r="B19" s="101">
        <v>6</v>
      </c>
      <c r="C19" s="447" t="s">
        <v>240</v>
      </c>
      <c r="D19" s="447"/>
      <c r="E19" s="444"/>
      <c r="F19" s="142">
        <v>2882.45</v>
      </c>
      <c r="G19" s="142"/>
      <c r="H19" s="142"/>
      <c r="I19" s="142"/>
      <c r="J19" s="355"/>
      <c r="K19" s="118">
        <f t="shared" si="0"/>
        <v>2882.45</v>
      </c>
      <c r="L19"/>
      <c r="M19"/>
      <c r="U19" s="108"/>
      <c r="V19" s="108"/>
      <c r="W19" s="108"/>
    </row>
    <row r="20" spans="2:23" ht="15">
      <c r="B20" s="101">
        <v>7</v>
      </c>
      <c r="C20" s="447" t="s">
        <v>175</v>
      </c>
      <c r="D20" s="447"/>
      <c r="E20" s="447"/>
      <c r="F20" s="121">
        <f>SUM(G28:G47)</f>
        <v>29106.16</v>
      </c>
      <c r="G20" s="121">
        <f>SUM(H28:H47)</f>
        <v>0</v>
      </c>
      <c r="H20" s="122">
        <f aca="true" t="shared" si="1" ref="H20">SUM(I28:I47)</f>
        <v>0</v>
      </c>
      <c r="I20" s="122">
        <f>SUM(J28:J47)</f>
        <v>0</v>
      </c>
      <c r="J20" s="119">
        <f>SUM(K28:K47)</f>
        <v>0</v>
      </c>
      <c r="K20" s="118">
        <f t="shared" si="0"/>
        <v>29106.16</v>
      </c>
      <c r="L20"/>
      <c r="M20"/>
      <c r="U20" s="108"/>
      <c r="V20" s="108"/>
      <c r="W20" s="108"/>
    </row>
    <row r="21" spans="2:23" ht="30.95" customHeight="1">
      <c r="B21" s="101">
        <v>8</v>
      </c>
      <c r="C21" s="466" t="s">
        <v>20</v>
      </c>
      <c r="D21" s="466"/>
      <c r="E21" s="466"/>
      <c r="F21" s="43">
        <f>SUM(F14:F20)</f>
        <v>33472.08</v>
      </c>
      <c r="G21" s="43">
        <f>SUM(G14:G20)</f>
        <v>0</v>
      </c>
      <c r="H21" s="7">
        <f aca="true" t="shared" si="2" ref="H21:J21">SUM(H14:H20)</f>
        <v>0</v>
      </c>
      <c r="I21" s="7">
        <f t="shared" si="2"/>
        <v>0</v>
      </c>
      <c r="J21" s="299">
        <f t="shared" si="2"/>
        <v>0</v>
      </c>
      <c r="K21" s="7">
        <f aca="true" t="shared" si="3" ref="K21">SUM(K14:K20)</f>
        <v>33472.08</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26</v>
      </c>
      <c r="D28" s="364" t="s">
        <v>328</v>
      </c>
      <c r="E28" s="364" t="s">
        <v>329</v>
      </c>
      <c r="F28" s="416" t="s">
        <v>176</v>
      </c>
      <c r="G28" s="117">
        <f>2297.32+7592.5</f>
        <v>9889.82</v>
      </c>
      <c r="H28" s="126"/>
      <c r="I28" s="126"/>
      <c r="J28" s="117"/>
      <c r="K28" s="312"/>
      <c r="L28" s="316">
        <f>SUM(G28:K28)</f>
        <v>9889.82</v>
      </c>
      <c r="M28"/>
      <c r="U28" s="108"/>
      <c r="V28" s="108"/>
      <c r="W28" s="108"/>
    </row>
    <row r="29" spans="2:23" ht="15">
      <c r="B29" s="101">
        <v>2</v>
      </c>
      <c r="C29" s="132">
        <f t="shared" si="4"/>
        <v>26</v>
      </c>
      <c r="D29" s="421" t="s">
        <v>330</v>
      </c>
      <c r="E29" s="395" t="s">
        <v>329</v>
      </c>
      <c r="F29" s="125" t="s">
        <v>177</v>
      </c>
      <c r="G29" s="117">
        <v>19216.34</v>
      </c>
      <c r="H29" s="126"/>
      <c r="I29" s="120"/>
      <c r="J29" s="116"/>
      <c r="K29" s="313"/>
      <c r="L29" s="316">
        <f aca="true" t="shared" si="5" ref="L29:L47">SUM(G29:K29)</f>
        <v>19216.34</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2019-01-07T18:53:52Z</cp:lastPrinted>
  <dcterms:created xsi:type="dcterms:W3CDTF">2017-07-05T19:48:18Z</dcterms:created>
  <dcterms:modified xsi:type="dcterms:W3CDTF">2019-05-21T21:05:15Z</dcterms:modified>
  <cp:category/>
  <cp:version/>
  <cp:contentType/>
  <cp:contentStatus/>
</cp:coreProperties>
</file>