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srv04\Home$\bhendry\Documents\MH\Cost Report\FY 17-18\RER Docs\State Docs\"/>
    </mc:Choice>
  </mc:AlternateContent>
  <bookViews>
    <workbookView xWindow="0" yWindow="0" windowWidth="28800" windowHeight="15390" tabRatio="584" firstSheet="4"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9" l="1"/>
  <c r="K34" i="22" l="1"/>
  <c r="K33" i="22"/>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42" i="2" l="1"/>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P29" i="3" l="1"/>
  <c r="M22" i="19" l="1"/>
  <c r="N22" i="19" s="1"/>
  <c r="L34" i="19" l="1"/>
  <c r="L33" i="19"/>
  <c r="L32" i="19"/>
  <c r="L31" i="19"/>
  <c r="K34" i="19"/>
  <c r="K33" i="19"/>
  <c r="K32" i="19"/>
  <c r="K31" i="19"/>
  <c r="J34" i="19"/>
  <c r="J33" i="19"/>
  <c r="J32" i="19"/>
  <c r="J31" i="19"/>
  <c r="I35" i="19"/>
  <c r="L30" i="19" l="1"/>
  <c r="L35" i="19" s="1"/>
  <c r="J30" i="19"/>
  <c r="J35" i="19" s="1"/>
  <c r="F23" i="22"/>
  <c r="F23" i="19" l="1"/>
  <c r="E23" i="19"/>
  <c r="D23" i="19"/>
  <c r="K123" i="2" l="1"/>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L35" i="22"/>
  <c r="C35" i="22" s="1"/>
  <c r="L36" i="22"/>
  <c r="C36" i="22" s="1"/>
  <c r="L37" i="22"/>
  <c r="C37" i="22" s="1"/>
  <c r="L38" i="22"/>
  <c r="C38" i="22" s="1"/>
  <c r="L39" i="22"/>
  <c r="C39" i="22" s="1"/>
  <c r="L40" i="22"/>
  <c r="C40" i="22" s="1"/>
  <c r="L41" i="22"/>
  <c r="C41" i="22" s="1"/>
  <c r="L42" i="22"/>
  <c r="C42" i="22" s="1"/>
  <c r="L43" i="22"/>
  <c r="C43" i="22" s="1"/>
  <c r="L44" i="22"/>
  <c r="C44" i="22" s="1"/>
  <c r="L45" i="22"/>
  <c r="C45" i="22" s="1"/>
  <c r="L46" i="22"/>
  <c r="C46" i="22" s="1"/>
  <c r="L47" i="22"/>
  <c r="C47" i="22" s="1"/>
  <c r="L48" i="22"/>
  <c r="C48" i="22" s="1"/>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C119" i="3"/>
  <c r="P120" i="3"/>
  <c r="C117" i="3" s="1"/>
  <c r="C120" i="3" s="1"/>
  <c r="P116" i="3"/>
  <c r="C113" i="3" s="1"/>
  <c r="C116" i="3" s="1"/>
  <c r="P112" i="3"/>
  <c r="C109" i="3" s="1"/>
  <c r="C112" i="3" s="1"/>
  <c r="P108" i="3"/>
  <c r="C105" i="3" s="1"/>
  <c r="C108" i="3" s="1"/>
  <c r="P104" i="3"/>
  <c r="C101" i="3" s="1"/>
  <c r="C104" i="3" s="1"/>
  <c r="P100" i="3"/>
  <c r="C97" i="3" s="1"/>
  <c r="C100" i="3" s="1"/>
  <c r="P128" i="3"/>
  <c r="C125" i="3" s="1"/>
  <c r="C126" i="3" s="1"/>
  <c r="P132" i="3"/>
  <c r="C99" i="3"/>
  <c r="C115" i="3"/>
  <c r="C118" i="3"/>
  <c r="P96" i="3"/>
  <c r="C93" i="3" s="1"/>
  <c r="C96" i="3" s="1"/>
  <c r="P36" i="3"/>
  <c r="C33" i="3" s="1"/>
  <c r="C111" i="3" l="1"/>
  <c r="C114" i="3"/>
  <c r="C91" i="3"/>
  <c r="C106" i="3"/>
  <c r="C110" i="3"/>
  <c r="C127" i="3"/>
  <c r="C123" i="3"/>
  <c r="C90" i="3"/>
  <c r="C107" i="3"/>
  <c r="C122" i="3"/>
  <c r="C95" i="3"/>
  <c r="C128" i="3"/>
  <c r="C103" i="3"/>
  <c r="C94" i="3"/>
  <c r="C129" i="3"/>
  <c r="C132" i="3" s="1"/>
  <c r="C98" i="3"/>
  <c r="C102" i="3"/>
  <c r="B3" i="20"/>
  <c r="B4" i="20"/>
  <c r="C130" i="3" l="1"/>
  <c r="C131" i="3"/>
  <c r="K30" i="19"/>
  <c r="K35" i="19" s="1"/>
  <c r="M27" i="19"/>
  <c r="D17" i="19" s="1"/>
  <c r="H27" i="19"/>
  <c r="G27" i="19"/>
  <c r="J15" i="7" l="1"/>
  <c r="J14" i="7"/>
  <c r="K19" i="6"/>
  <c r="K18" i="6"/>
  <c r="K17" i="6"/>
  <c r="K16" i="6"/>
  <c r="K15" i="6"/>
  <c r="K14" i="6"/>
  <c r="L29" i="6"/>
  <c r="C29" i="6" s="1"/>
  <c r="L30" i="6"/>
  <c r="C30" i="6" s="1"/>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C28" i="6" s="1"/>
  <c r="J32" i="5"/>
  <c r="C32" i="5" s="1"/>
  <c r="J31" i="5"/>
  <c r="C31" i="5" s="1"/>
  <c r="J30" i="5"/>
  <c r="C30" i="5" s="1"/>
  <c r="J29" i="5"/>
  <c r="C29" i="5" s="1"/>
  <c r="J28" i="5"/>
  <c r="C28" i="5" s="1"/>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C34" i="22" l="1"/>
  <c r="C33" i="22"/>
  <c r="J23" i="22"/>
  <c r="I23" i="22"/>
  <c r="H23" i="22"/>
  <c r="G23" i="22"/>
  <c r="G24" i="22" s="1"/>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C16" i="10" s="1"/>
  <c r="D7" i="7"/>
  <c r="D7" i="6"/>
  <c r="D7" i="5"/>
  <c r="D7" i="3"/>
  <c r="D7" i="2"/>
  <c r="C71" i="17"/>
  <c r="B71" i="17"/>
  <c r="E71" i="17" s="1"/>
  <c r="E70" i="17"/>
  <c r="C69" i="17"/>
  <c r="B69" i="17"/>
  <c r="E69" i="17" s="1"/>
  <c r="C14" i="7" l="1"/>
  <c r="C15" i="7"/>
  <c r="C14" i="10"/>
  <c r="C13" i="10"/>
  <c r="C15" i="10"/>
  <c r="C37" i="2"/>
  <c r="C39" i="2"/>
  <c r="C41" i="2"/>
  <c r="C38" i="2"/>
  <c r="C40" i="2"/>
  <c r="C36" i="2"/>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70" i="3"/>
  <c r="C71" i="3"/>
  <c r="C66" i="3"/>
  <c r="C67" i="3"/>
  <c r="C63" i="3"/>
  <c r="C56" i="3"/>
  <c r="C55" i="3"/>
  <c r="C39" i="3"/>
  <c r="C43" i="3" l="1"/>
  <c r="C47" i="3"/>
  <c r="C60" i="3"/>
  <c r="C79" i="3"/>
  <c r="C75" i="3"/>
  <c r="C83" i="3"/>
  <c r="C52" i="3"/>
  <c r="C76" i="3"/>
  <c r="C87" i="3"/>
  <c r="C58" i="3"/>
  <c r="C78" i="3"/>
  <c r="C50" i="3"/>
  <c r="C38" i="3"/>
  <c r="C44" i="3"/>
  <c r="C46" i="3"/>
  <c r="C64" i="3"/>
  <c r="C82" i="3"/>
  <c r="C86"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H32" i="19" s="1"/>
  <c r="I21" i="6"/>
  <c r="H33" i="19" s="1"/>
  <c r="F20" i="6"/>
  <c r="J21" i="6"/>
  <c r="H34" i="19" s="1"/>
  <c r="K20" i="6" l="1"/>
  <c r="K21" i="6" s="1"/>
  <c r="G21" i="6"/>
  <c r="H31" i="19" s="1"/>
  <c r="F21" i="6"/>
  <c r="H30" i="19" s="1"/>
  <c r="G19" i="5"/>
  <c r="H19" i="5"/>
  <c r="H20" i="5" s="1"/>
  <c r="G32" i="19" s="1"/>
  <c r="I19" i="5"/>
  <c r="I20" i="5" s="1"/>
  <c r="G33" i="19" s="1"/>
  <c r="J19" i="5"/>
  <c r="J20" i="5" s="1"/>
  <c r="G34" i="19" s="1"/>
  <c r="H35" i="19" l="1"/>
  <c r="K19" i="5"/>
  <c r="K20" i="5" s="1"/>
  <c r="G20" i="5"/>
  <c r="G31" i="19" s="1"/>
  <c r="G35"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G19" i="3"/>
  <c r="H18" i="3"/>
  <c r="H22" i="3" s="1"/>
  <c r="I18" i="3"/>
  <c r="J18" i="3"/>
  <c r="J22" i="3" s="1"/>
  <c r="J19" i="3"/>
  <c r="G18" i="3"/>
  <c r="H19" i="3"/>
  <c r="I19" i="3"/>
  <c r="G22" i="3" l="1"/>
  <c r="F31" i="19" s="1"/>
  <c r="F22" i="3"/>
  <c r="I22" i="3"/>
  <c r="K18" i="3"/>
  <c r="K19" i="3"/>
  <c r="D40" i="19" s="1"/>
  <c r="F30" i="19"/>
  <c r="F33" i="19"/>
  <c r="N33" i="19" s="1"/>
  <c r="I21" i="3"/>
  <c r="F34" i="19"/>
  <c r="N34" i="19" s="1"/>
  <c r="G21" i="3"/>
  <c r="F32" i="19"/>
  <c r="N32" i="19" s="1"/>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<sst xmlns="http://schemas.openxmlformats.org/spreadsheetml/2006/main" count="769" uniqueCount="338">
  <si>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</si>
  <si>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</si>
  <si>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</si>
  <si>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</si>
  <si>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</si>
  <si>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</si>
  <si>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</si>
  <si>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</si>
  <si>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</si>
  <si>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</si>
  <si>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</si>
  <si>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</si>
  <si>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</si>
  <si>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</si>
  <si>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</si>
  <si>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</si>
  <si>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</si>
  <si>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</si>
  <si>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</si>
  <si>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</si>
  <si>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</si>
  <si>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</si>
  <si>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</si>
  <si>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</si>
  <si>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</si>
  <si>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</si>
  <si>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</si>
  <si>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</si>
  <si>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</si>
  <si>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</si>
  <si>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</si>
  <si>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</si>
  <si>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</si>
  <si>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</si>
  <si>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</si>
  <si>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</si>
  <si>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</si>
  <si>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</si>
  <si>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</si>
  <si>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</si>
  <si>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</si>
  <si>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</si>
  <si>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</si>
  <si>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</si>
  <si>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</si>
  <si>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</si>
  <si>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</si>
  <si>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</si>
  <si>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</si>
  <si>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</si>
  <si>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</si>
  <si>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</si>
  <si>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</si>
  <si>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</si>
  <si>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</si>
  <si>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</si>
  <si>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</si>
  <si>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</si>
  <si>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</si>
  <si>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</si>
  <si>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</si>
  <si>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</si>
  <si>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</si>
  <si>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</si>
  <si>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</si>
  <si>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</si>
  <si>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</si>
  <si>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</si>
  <si>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</si>
  <si>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</si>
  <si>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</si>
  <si>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</si>
  <si>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</si>
  <si>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</si>
  <si>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</si>
  <si>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</si>
  <si>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</si>
  <si>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</si>
  <si>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</si>
  <si>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</si>
  <si>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</si>
  <si>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</si>
  <si>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</si>
  <si>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</si>
  <si>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</si>
  <si>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</si>
  <si>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</si>
  <si>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</si>
  <si>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</si>
  <si>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</si>
  <si>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</si>
  <si>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</si>
  <si>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</si>
  <si>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</si>
  <si>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</si>
  <si>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</si>
  <si>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</si>
  <si>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</si>
  <si>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</si>
  <si>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</si>
  <si>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</si>
  <si>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</si>
  <si>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</si>
  <si>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</si>
  <si>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</si>
  <si>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</si>
  <si>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</si>
  <si>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</si>
  <si>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</si>
  <si>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</si>
  <si>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</si>
  <si>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</si>
  <si>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</si>
  <si>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</si>
  <si>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</si>
  <si>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</si>
  <si>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</si>
  <si>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</si>
  <si>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</si>
  <si>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</si>
  <si>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</si>
  <si>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</si>
  <si>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</si>
  <si>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</si>
  <si>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</si>
  <si>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</si>
  <si>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</si>
  <si>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</si>
  <si>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</si>
  <si>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</si>
  <si>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</si>
  <si>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</si>
  <si>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</si>
  <si>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</si>
  <si>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</si>
  <si>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</si>
  <si>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</si>
  <si>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</si>
  <si>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</si>
  <si>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</si>
  <si>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</si>
  <si>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</si>
  <si>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</si>
  <si>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</si>
  <si>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</si>
  <si>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</si>
  <si>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</si>
  <si>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</si>
  <si>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</si>
  <si>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</si>
  <si>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</si>
  <si>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</si>
  <si>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</si>
  <si>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</si>
  <si>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</si>
  <si>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</si>
  <si>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</si>
  <si>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</si>
  <si>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</si>
  <si>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</si>
  <si>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</si>
  <si>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</si>
  <si>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</si>
  <si>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</si>
  <si>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</si>
  <si>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</si>
  <si>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</si>
  <si>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</si>
  <si>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</si>
  <si>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</si>
  <si>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</si>
  <si>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</si>
  <si>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</si>
  <si>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</si>
  <si>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</si>
  <si>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</si>
  <si>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</si>
  <si>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</si>
  <si>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</si>
  <si>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</si>
  <si>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</si>
  <si>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</si>
  <si>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</si>
  <si>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</si>
  <si>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</si>
  <si>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</si>
  <si>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</si>
  <si>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</si>
  <si>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</si>
  <si>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</si>
  <si>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</si>
  <si>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</si>
  <si>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</si>
  <si>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</si>
  <si>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</si>
  <si>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</si>
  <si>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</si>
  <si>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</si>
  <si>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</si>
  <si>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</si>
  <si>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</si>
  <si>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</si>
  <si>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</si>
  <si>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</si>
  <si>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</si>
  <si>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</si>
  <si>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</si>
  <si>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</si>
  <si>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</si>
  <si>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</si>
  <si>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</si>
  <si>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</si>
  <si>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</si>
  <si>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</si>
  <si>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</si>
  <si>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</si>
  <si>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</si>
  <si>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</si>
  <si>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</si>
  <si>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</si>
  <si>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</si>
  <si>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</si>
  <si>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</si>
  <si>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</si>
  <si>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</si>
  <si>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</si>
  <si>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</si>
  <si>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</si>
  <si>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</si>
  <si>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</si>
  <si>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</si>
  <si>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</si>
  <si>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</si>
  <si>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</si>
  <si>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</si>
  <si>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</si>
  <si>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</si>
  <si>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</si>
  <si>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</si>
  <si>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</si>
  <si>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</si>
  <si>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</si>
  <si>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</si>
  <si>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</si>
  <si>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</si>
  <si>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</si>
  <si>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</si>
  <si>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</si>
  <si>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</si>
  <si>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</si>
  <si>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</si>
  <si>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</si>
  <si>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</si>
  <si>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</si>
  <si>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</si>
  <si>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</si>
  <si>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</si>
  <si>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</si>
  <si>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</si>
  <si>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</si>
  <si>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</si>
  <si>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</si>
  <si>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</si>
  <si>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</si>
  <si>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</si>
  <si>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</si>
  <si>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</si>
  <si>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</si>
  <si>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</si>
  <si>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</si>
  <si>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</si>
  <si>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</si>
  <si>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</si>
  <si>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</si>
  <si>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</si>
  <si>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</si>
  <si>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</si>
  <si>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</si>
  <si>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</si>
  <si>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</si>
  <si>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</si>
  <si>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</si>
  <si>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</si>
  <si>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</si>
  <si>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</si>
  <si>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</si>
  <si>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</si>
  <si>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</si>
  <si>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</si>
  <si>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</si>
  <si>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</si>
  <si>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</si>
  <si>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</si>
  <si>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</si>
  <si>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</si>
  <si>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</si>
  <si>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</si>
  <si>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</si>
  <si>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</si>
  <si>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</si>
  <si>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</si>
  <si>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</si>
  <si>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</si>
  <si>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</si>
  <si>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</si>
  <si>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</si>
  <si>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</si>
  <si>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</si>
  <si>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</si>
  <si>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</si>
  <si>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</si>
  <si>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</si>
  <si>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</si>
  <si>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</si>
  <si>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</si>
  <si>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</si>
  <si>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</si>
  <si>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</si>
  <si>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</si>
  <si>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</si>
  <si>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</si>
  <si>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</si>
  <si>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420 E. Laurel St.</t>
  </si>
  <si>
    <t>Willows</t>
  </si>
  <si>
    <t>Blair Hendry</t>
  </si>
  <si>
    <t>Administrative Services Analyst</t>
  </si>
  <si>
    <t>bhendry@countyofglenn.net</t>
  </si>
  <si>
    <t>(530) 934-1453</t>
  </si>
  <si>
    <t>MHSA CSS Comprehensive Service Plan</t>
  </si>
  <si>
    <t>Access &amp; Linkage</t>
  </si>
  <si>
    <t>PCIT</t>
  </si>
  <si>
    <t>Strengthening Families</t>
  </si>
  <si>
    <t>Stigma Reduction</t>
  </si>
  <si>
    <t>SMART Program</t>
  </si>
  <si>
    <t>Adjustment to 2015-2016 funds after completing 2016-17 Cost Report and updating 2016-17 RER</t>
  </si>
  <si>
    <t>Adjustment to 2016-17 funds after completing 2016-17 Cost Report and updating 2016-17 RER</t>
  </si>
  <si>
    <t xml:space="preserve">We were unable to report our Regional WET interest in the RER. After talking with Charla Holmes she advised us to notate this in the comment section so DHCS staff could contact us and tell us how we should report it. </t>
  </si>
  <si>
    <t>On the adjustment tab for FFP it doesn’t give MHSA Housing as a component to be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</si>
</sst>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70">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164" fontId="29" fillId="0" borderId="28" xfId="0" applyNumberFormat="1" applyFont="1" applyFill="1" applyBorder="1" applyProtection="1"/>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164" fontId="29" fillId="0" borderId="3" xfId="0" applyNumberFormat="1" applyFont="1" applyFill="1" applyBorder="1" applyProtection="1">
      <protection locked="0"/>
    </xf>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wrapText="1"/>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206738" y="1145037"/>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2887" y="292116"/>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Information</a:t>
          </a:r>
          <a:r>
            <a:rPr lang="en-US" sz="1100" kern="1200"/>
            <a:t> </a:t>
          </a:r>
          <a:r>
            <a:rPr lang="en-US" sz="1200" kern="1200"/>
            <a:t>WorkSheet</a:t>
          </a:r>
        </a:p>
      </dsp:txBody>
      <dsp:txXfrm>
        <a:off x="47153" y="336382"/>
        <a:ext cx="1206723" cy="818104"/>
      </dsp:txXfrm>
    </dsp:sp>
    <dsp:sp modelId="{8541039B-38A0-4921-BC82-61EFB02031B8}">
      <dsp:nvSpPr>
        <dsp:cNvPr id="0" name=""/>
        <dsp:cNvSpPr/>
      </dsp:nvSpPr>
      <dsp:spPr>
        <a:xfrm>
          <a:off x="1298143" y="378584"/>
          <a:ext cx="942045" cy="732783"/>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280642" y="2163489"/>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076792" y="1310568"/>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Summary Worksheet</a:t>
          </a:r>
        </a:p>
      </dsp:txBody>
      <dsp:txXfrm>
        <a:off x="1121058" y="1354834"/>
        <a:ext cx="1206723" cy="818104"/>
      </dsp:txXfrm>
    </dsp:sp>
    <dsp:sp modelId="{D5B161FD-1DC9-4E69-875D-3A4A5FA05D78}">
      <dsp:nvSpPr>
        <dsp:cNvPr id="0" name=""/>
        <dsp:cNvSpPr/>
      </dsp:nvSpPr>
      <dsp:spPr>
        <a:xfrm>
          <a:off x="2372047" y="1397037"/>
          <a:ext cx="942045" cy="732783"/>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372047" y="1397037"/>
        <a:ext cx="942045" cy="732783"/>
      </dsp:txXfrm>
    </dsp:sp>
    <dsp:sp modelId="{762BC45A-B3D7-4C89-BE27-B0FB40064C1B}">
      <dsp:nvSpPr>
        <dsp:cNvPr id="0" name=""/>
        <dsp:cNvSpPr/>
      </dsp:nvSpPr>
      <dsp:spPr>
        <a:xfrm rot="5400000">
          <a:off x="2354546" y="3181941"/>
          <a:ext cx="769422" cy="875960"/>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150696" y="2329020"/>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&amp; Adjustment</a:t>
          </a:r>
          <a:br>
            <a:rPr lang="en-US" sz="1200" kern="1200"/>
          </a:br>
          <a:r>
            <a:rPr lang="en-US" sz="1200" kern="1200"/>
            <a:t>Worksheets</a:t>
          </a:r>
        </a:p>
      </dsp:txBody>
      <dsp:txXfrm>
        <a:off x="2194962" y="2373286"/>
        <a:ext cx="1206723" cy="818104"/>
      </dsp:txXfrm>
    </dsp:sp>
    <dsp:sp modelId="{0013210A-1BD1-4791-8949-6402BC5EDDE9}">
      <dsp:nvSpPr>
        <dsp:cNvPr id="0" name=""/>
        <dsp:cNvSpPr/>
      </dsp:nvSpPr>
      <dsp:spPr>
        <a:xfrm>
          <a:off x="3445951" y="2415489"/>
          <a:ext cx="942045" cy="732783"/>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224600" y="3347472"/>
          <a:ext cx="1295255" cy="906636"/>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lvl="0" algn="ctr" defTabSz="533400">
            <a:lnSpc>
              <a:spcPct val="90000"/>
            </a:lnSpc>
            <a:spcBef>
              <a:spcPct val="0"/>
            </a:spcBef>
            <a:spcAft>
              <a:spcPct val="35000"/>
            </a:spcAft>
          </a:pPr>
          <a:r>
            <a:rPr lang="en-US" sz="1200" kern="1200"/>
            <a:t>Component Summary Worksheet </a:t>
          </a:r>
        </a:p>
      </dsp:txBody>
      <dsp:txXfrm>
        <a:off x="3268866" y="3391738"/>
        <a:ext cx="1206723" cy="818104"/>
      </dsp:txXfrm>
    </dsp:sp>
    <dsp:sp modelId="{508C161B-F096-4451-A84C-8D444A0957CF}">
      <dsp:nvSpPr>
        <dsp:cNvPr id="0" name=""/>
        <dsp:cNvSpPr/>
      </dsp:nvSpPr>
      <dsp:spPr>
        <a:xfrm>
          <a:off x="4519855" y="3433941"/>
          <a:ext cx="942045" cy="732783"/>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80010" tIns="80010" rIns="80010" bIns="80010" numCol="1" spcCol="1270" anchor="ctr" anchorCtr="0">
          <a:noAutofit/>
        </a:bodyPr>
        <a:lstStyle/>
        <a:p>
          <a:pPr marL="171450" lvl="1" indent="-171450" algn="ctr" defTabSz="711200">
            <a:lnSpc>
              <a:spcPct val="90000"/>
            </a:lnSpc>
            <a:spcBef>
              <a:spcPct val="0"/>
            </a:spcBef>
            <a:spcAft>
              <a:spcPct val="15000"/>
            </a:spcAft>
            <a:buChar char="••"/>
          </a:pPr>
          <a:r>
            <a:rPr lang="en-US" sz="1600" kern="1200"/>
            <a:t>Section 3-5</a:t>
          </a:r>
        </a:p>
      </dsp:txBody>
      <dsp:txXfrm>
        <a:off x="4519855" y="3433941"/>
        <a:ext cx="942045" cy="732783"/>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X25"/>
  <sheetViews>
    <sheetView showGridLines="0" zoomScale="70" zoomScaleNormal="70" workbookViewId="0">
      <selection activeCell="L17" sqref="L17"/>
    </sheetView>
  </sheetViews>
  <sheetFormatPr defaultColWidth="0" defaultRowHeight="15.75" zeroHeight="1" x14ac:dyDescent="0.25"/>
  <cols>
    <col min="1" max="1" width="2.855468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58"/>
      <c r="C1" s="458"/>
      <c r="D1" s="458"/>
    </row>
    <row r="2" spans="2:20" s="321" customFormat="1" ht="18" x14ac:dyDescent="0.25">
      <c r="B2" s="393"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46" t="s">
        <v>1</v>
      </c>
      <c r="C7" s="446"/>
      <c r="D7" s="9" t="str">
        <f>IF(ISBLANK('1. Information'!D8),"",'1. Information'!D8)</f>
        <v>Glenn</v>
      </c>
      <c r="F7" s="94" t="s">
        <v>2</v>
      </c>
      <c r="G7" s="109">
        <f>IF(ISBLANK('1. Information'!D7),"",'1. Information'!D7)</f>
        <v>43437</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7" t="s">
        <v>32</v>
      </c>
      <c r="F11" s="124" t="s">
        <v>246</v>
      </c>
      <c r="G11" s="101" t="s">
        <v>247</v>
      </c>
      <c r="H11" s="101" t="s">
        <v>248</v>
      </c>
      <c r="I11" s="249" t="s">
        <v>257</v>
      </c>
      <c r="J11" s="277" t="s">
        <v>249</v>
      </c>
      <c r="R11" s="108"/>
      <c r="S11" s="108"/>
    </row>
    <row r="12" spans="2:20" x14ac:dyDescent="0.25">
      <c r="B12" s="26"/>
      <c r="C12" s="305"/>
      <c r="D12" s="324" t="s">
        <v>301</v>
      </c>
      <c r="E12" s="342" t="s">
        <v>28</v>
      </c>
      <c r="F12" s="457" t="s">
        <v>30</v>
      </c>
      <c r="G12" s="457"/>
      <c r="H12" s="457"/>
      <c r="I12" s="457"/>
      <c r="J12" s="331"/>
      <c r="R12" s="26"/>
      <c r="S12" s="26"/>
      <c r="T12" s="26"/>
    </row>
    <row r="13" spans="2:20" ht="80.25" customHeight="1" x14ac:dyDescent="0.25">
      <c r="B13" s="76" t="s">
        <v>134</v>
      </c>
      <c r="C13" s="78" t="s">
        <v>195</v>
      </c>
      <c r="D13" s="21" t="s">
        <v>130</v>
      </c>
      <c r="E13" s="30" t="s">
        <v>300</v>
      </c>
      <c r="F13" s="65" t="s">
        <v>5</v>
      </c>
      <c r="G13" s="64" t="s">
        <v>6</v>
      </c>
      <c r="H13" s="64" t="s">
        <v>31</v>
      </c>
      <c r="I13" s="64" t="s">
        <v>15</v>
      </c>
      <c r="J13" s="306" t="s">
        <v>278</v>
      </c>
      <c r="R13" s="108"/>
      <c r="S13" s="108"/>
    </row>
    <row r="14" spans="2:20" x14ac:dyDescent="0.25">
      <c r="B14" s="101">
        <v>1</v>
      </c>
      <c r="C14" s="132">
        <f>IF(J14&lt;&gt;0,VLOOKUP($D$7,Info_County_Code,2,FALSE),"")</f>
        <v>11</v>
      </c>
      <c r="D14" s="84" t="s">
        <v>120</v>
      </c>
      <c r="E14" s="117">
        <v>408152.78</v>
      </c>
      <c r="F14" s="126"/>
      <c r="G14" s="126"/>
      <c r="H14" s="117"/>
      <c r="I14" s="312"/>
      <c r="J14" s="316">
        <f>SUM(E14:I14)</f>
        <v>408152.78</v>
      </c>
      <c r="R14" s="108"/>
      <c r="S14" s="108"/>
    </row>
    <row r="15" spans="2:20" x14ac:dyDescent="0.25">
      <c r="B15" s="101">
        <v>2</v>
      </c>
      <c r="C15" s="132">
        <f>IF(J15&lt;&gt;0,VLOOKUP($D$7,Info_County_Code,2,FALSE),"")</f>
        <v>11</v>
      </c>
      <c r="D15" s="84" t="s">
        <v>121</v>
      </c>
      <c r="E15" s="116">
        <v>127208</v>
      </c>
      <c r="F15" s="120">
        <v>17456.25</v>
      </c>
      <c r="G15" s="116"/>
      <c r="H15" s="116"/>
      <c r="I15" s="313"/>
      <c r="J15" s="316">
        <f>SUM(E15:I15)</f>
        <v>144664.25</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scale="7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20"/>
  <sheetViews>
    <sheetView showGridLines="0" zoomScale="70" zoomScaleNormal="70" workbookViewId="0">
      <selection sqref="A1:I35"/>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1" customFormat="1" x14ac:dyDescent="0.2">
      <c r="B2" s="391"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46" t="s">
        <v>1</v>
      </c>
      <c r="C7" s="446"/>
      <c r="D7" s="9" t="str">
        <f>IF(ISBLANK('1. Information'!D8),"",'1. Information'!D8)</f>
        <v>Glenn</v>
      </c>
      <c r="E7" s="3"/>
      <c r="F7" s="97" t="s">
        <v>178</v>
      </c>
      <c r="G7" s="109">
        <f>IF(ISBLANK('1. Information'!D7),"",'1. Information'!D7)</f>
        <v>43437</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ht="30" x14ac:dyDescent="0.2">
      <c r="B13" s="101">
        <v>1</v>
      </c>
      <c r="C13" s="132">
        <f t="shared" ref="C13:C42" si="0">IF(F13&lt;&gt;0,VLOOKUP($D$7,Info_County_Code,2,FALSE),"")</f>
        <v>11</v>
      </c>
      <c r="D13" s="149" t="s">
        <v>34</v>
      </c>
      <c r="E13" s="337" t="s">
        <v>291</v>
      </c>
      <c r="F13" s="336">
        <v>-8827.11</v>
      </c>
      <c r="G13" s="364" t="s">
        <v>334</v>
      </c>
    </row>
    <row r="14" spans="2:7" ht="30" x14ac:dyDescent="0.2">
      <c r="B14" s="101">
        <v>2</v>
      </c>
      <c r="C14" s="132">
        <f t="shared" si="0"/>
        <v>11</v>
      </c>
      <c r="D14" s="379" t="s">
        <v>35</v>
      </c>
      <c r="E14" s="133" t="s">
        <v>290</v>
      </c>
      <c r="F14" s="150">
        <v>-180.33</v>
      </c>
      <c r="G14" s="364" t="s">
        <v>335</v>
      </c>
    </row>
    <row r="15" spans="2:7" ht="30" x14ac:dyDescent="0.2">
      <c r="B15" s="101">
        <v>3</v>
      </c>
      <c r="C15" s="132">
        <f t="shared" si="0"/>
        <v>11</v>
      </c>
      <c r="D15" s="379" t="s">
        <v>36</v>
      </c>
      <c r="E15" s="133" t="s">
        <v>290</v>
      </c>
      <c r="F15" s="150">
        <v>-608.02</v>
      </c>
      <c r="G15" s="364" t="s">
        <v>335</v>
      </c>
    </row>
    <row r="16" spans="2:7" ht="30" x14ac:dyDescent="0.2">
      <c r="B16" s="101">
        <v>4</v>
      </c>
      <c r="C16" s="132">
        <f t="shared" si="0"/>
        <v>11</v>
      </c>
      <c r="D16" s="379" t="s">
        <v>41</v>
      </c>
      <c r="E16" s="133" t="s">
        <v>291</v>
      </c>
      <c r="F16" s="150">
        <v>701</v>
      </c>
      <c r="G16" s="364" t="s">
        <v>334</v>
      </c>
    </row>
    <row r="17" spans="2:7" x14ac:dyDescent="0.2">
      <c r="B17" s="101">
        <v>5</v>
      </c>
      <c r="C17" s="132" t="str">
        <f t="shared" si="0"/>
        <v/>
      </c>
      <c r="D17" s="379"/>
      <c r="E17" s="133"/>
      <c r="F17" s="152"/>
      <c r="G17" s="364"/>
    </row>
    <row r="18" spans="2:7" x14ac:dyDescent="0.2">
      <c r="B18" s="101">
        <v>6</v>
      </c>
      <c r="C18" s="132" t="str">
        <f t="shared" si="0"/>
        <v/>
      </c>
      <c r="D18" s="149"/>
      <c r="E18" s="133"/>
      <c r="F18" s="152"/>
      <c r="G18" s="364"/>
    </row>
    <row r="19" spans="2:7" x14ac:dyDescent="0.2">
      <c r="B19" s="101">
        <v>7</v>
      </c>
      <c r="C19" s="132" t="str">
        <f t="shared" si="0"/>
        <v/>
      </c>
      <c r="D19" s="149"/>
      <c r="E19" s="133"/>
      <c r="F19" s="152"/>
      <c r="G19" s="364"/>
    </row>
    <row r="20" spans="2:7" x14ac:dyDescent="0.2">
      <c r="B20" s="101">
        <v>8</v>
      </c>
      <c r="C20" s="132" t="str">
        <f t="shared" si="0"/>
        <v/>
      </c>
      <c r="D20" s="149"/>
      <c r="E20" s="133"/>
      <c r="F20" s="152"/>
      <c r="G20" s="364"/>
    </row>
    <row r="21" spans="2:7" x14ac:dyDescent="0.2">
      <c r="B21" s="101">
        <v>9</v>
      </c>
      <c r="C21" s="132" t="str">
        <f t="shared" si="0"/>
        <v/>
      </c>
      <c r="D21" s="149"/>
      <c r="E21" s="133"/>
      <c r="F21" s="152"/>
      <c r="G21" s="151"/>
    </row>
    <row r="22" spans="2:7" x14ac:dyDescent="0.2">
      <c r="B22" s="101">
        <v>10</v>
      </c>
      <c r="C22" s="132" t="str">
        <f t="shared" si="0"/>
        <v/>
      </c>
      <c r="D22" s="149"/>
      <c r="E22" s="133"/>
      <c r="F22" s="152"/>
      <c r="G22" s="151"/>
    </row>
    <row r="23" spans="2:7" x14ac:dyDescent="0.2">
      <c r="B23" s="254">
        <v>11</v>
      </c>
      <c r="C23" s="132" t="str">
        <f t="shared" si="0"/>
        <v/>
      </c>
      <c r="D23" s="149"/>
      <c r="E23" s="133"/>
      <c r="F23" s="150"/>
      <c r="G23" s="151"/>
    </row>
    <row r="24" spans="2:7" x14ac:dyDescent="0.2">
      <c r="B24" s="254">
        <v>12</v>
      </c>
      <c r="C24" s="132" t="str">
        <f t="shared" si="0"/>
        <v/>
      </c>
      <c r="D24" s="149"/>
      <c r="E24" s="133"/>
      <c r="F24" s="150"/>
      <c r="G24" s="151"/>
    </row>
    <row r="25" spans="2:7" x14ac:dyDescent="0.2">
      <c r="B25" s="254">
        <v>13</v>
      </c>
      <c r="C25" s="132" t="str">
        <f t="shared" si="0"/>
        <v/>
      </c>
      <c r="D25" s="149"/>
      <c r="E25" s="133"/>
      <c r="F25" s="150"/>
      <c r="G25" s="151"/>
    </row>
    <row r="26" spans="2:7" x14ac:dyDescent="0.2">
      <c r="B26" s="254">
        <v>14</v>
      </c>
      <c r="C26" s="132" t="str">
        <f t="shared" si="0"/>
        <v/>
      </c>
      <c r="D26" s="149"/>
      <c r="E26" s="133"/>
      <c r="F26" s="150"/>
      <c r="G26" s="151"/>
    </row>
    <row r="27" spans="2:7" x14ac:dyDescent="0.2">
      <c r="B27" s="254">
        <v>15</v>
      </c>
      <c r="C27" s="132" t="str">
        <f t="shared" si="0"/>
        <v/>
      </c>
      <c r="D27" s="149"/>
      <c r="E27" s="133"/>
      <c r="F27" s="152"/>
      <c r="G27" s="151"/>
    </row>
    <row r="28" spans="2:7" x14ac:dyDescent="0.2">
      <c r="B28" s="254">
        <v>16</v>
      </c>
      <c r="C28" s="132" t="str">
        <f t="shared" si="0"/>
        <v/>
      </c>
      <c r="D28" s="149"/>
      <c r="E28" s="133"/>
      <c r="F28" s="152"/>
      <c r="G28" s="151"/>
    </row>
    <row r="29" spans="2:7" x14ac:dyDescent="0.2">
      <c r="B29" s="254">
        <v>17</v>
      </c>
      <c r="C29" s="132" t="str">
        <f t="shared" si="0"/>
        <v/>
      </c>
      <c r="D29" s="149"/>
      <c r="E29" s="133"/>
      <c r="F29" s="152"/>
      <c r="G29" s="151"/>
    </row>
    <row r="30" spans="2:7" x14ac:dyDescent="0.2">
      <c r="B30" s="254">
        <v>18</v>
      </c>
      <c r="C30" s="132" t="str">
        <f t="shared" si="0"/>
        <v/>
      </c>
      <c r="D30" s="149"/>
      <c r="E30" s="133"/>
      <c r="F30" s="152"/>
      <c r="G30" s="151"/>
    </row>
    <row r="31" spans="2:7" x14ac:dyDescent="0.2">
      <c r="B31" s="254">
        <v>19</v>
      </c>
      <c r="C31" s="132" t="str">
        <f t="shared" si="0"/>
        <v/>
      </c>
      <c r="D31" s="149"/>
      <c r="E31" s="133"/>
      <c r="F31" s="152"/>
      <c r="G31" s="151"/>
    </row>
    <row r="32" spans="2:7" x14ac:dyDescent="0.2">
      <c r="B32" s="254">
        <v>20</v>
      </c>
      <c r="C32" s="132" t="str">
        <f t="shared" si="0"/>
        <v/>
      </c>
      <c r="D32" s="149"/>
      <c r="E32" s="133"/>
      <c r="F32" s="152"/>
      <c r="G32" s="151"/>
    </row>
    <row r="33" spans="2:7" x14ac:dyDescent="0.2">
      <c r="B33" s="254">
        <v>21</v>
      </c>
      <c r="C33" s="132" t="str">
        <f t="shared" si="0"/>
        <v/>
      </c>
      <c r="D33" s="149"/>
      <c r="E33" s="133"/>
      <c r="F33" s="150"/>
      <c r="G33" s="151"/>
    </row>
    <row r="34" spans="2:7" x14ac:dyDescent="0.2">
      <c r="B34" s="254">
        <v>22</v>
      </c>
      <c r="C34" s="132" t="str">
        <f t="shared" si="0"/>
        <v/>
      </c>
      <c r="D34" s="149"/>
      <c r="E34" s="133"/>
      <c r="F34" s="150"/>
      <c r="G34" s="151"/>
    </row>
    <row r="35" spans="2:7" x14ac:dyDescent="0.2">
      <c r="B35" s="254">
        <v>23</v>
      </c>
      <c r="C35" s="132" t="str">
        <f t="shared" si="0"/>
        <v/>
      </c>
      <c r="D35" s="149"/>
      <c r="E35" s="133"/>
      <c r="F35" s="150"/>
      <c r="G35" s="151"/>
    </row>
    <row r="36" spans="2:7" x14ac:dyDescent="0.2">
      <c r="B36" s="254">
        <v>24</v>
      </c>
      <c r="C36" s="132" t="str">
        <f t="shared" si="0"/>
        <v/>
      </c>
      <c r="D36" s="149"/>
      <c r="E36" s="133"/>
      <c r="F36" s="150"/>
      <c r="G36" s="151"/>
    </row>
    <row r="37" spans="2:7" x14ac:dyDescent="0.2">
      <c r="B37" s="254">
        <v>25</v>
      </c>
      <c r="C37" s="132" t="str">
        <f t="shared" si="0"/>
        <v/>
      </c>
      <c r="D37" s="149"/>
      <c r="E37" s="133"/>
      <c r="F37" s="152"/>
      <c r="G37" s="151"/>
    </row>
    <row r="38" spans="2:7" x14ac:dyDescent="0.2">
      <c r="B38" s="254">
        <v>26</v>
      </c>
      <c r="C38" s="132" t="str">
        <f t="shared" si="0"/>
        <v/>
      </c>
      <c r="D38" s="149"/>
      <c r="E38" s="133"/>
      <c r="F38" s="152"/>
      <c r="G38" s="151"/>
    </row>
    <row r="39" spans="2:7" x14ac:dyDescent="0.2">
      <c r="B39" s="254">
        <v>27</v>
      </c>
      <c r="C39" s="132" t="str">
        <f t="shared" si="0"/>
        <v/>
      </c>
      <c r="D39" s="149"/>
      <c r="E39" s="133"/>
      <c r="F39" s="152"/>
      <c r="G39" s="151"/>
    </row>
    <row r="40" spans="2:7" x14ac:dyDescent="0.2">
      <c r="B40" s="254">
        <v>28</v>
      </c>
      <c r="C40" s="132" t="str">
        <f t="shared" si="0"/>
        <v/>
      </c>
      <c r="D40" s="149"/>
      <c r="E40" s="133"/>
      <c r="F40" s="152"/>
      <c r="G40" s="151"/>
    </row>
    <row r="41" spans="2:7" x14ac:dyDescent="0.2">
      <c r="B41" s="254">
        <v>29</v>
      </c>
      <c r="C41" s="132" t="str">
        <f t="shared" si="0"/>
        <v/>
      </c>
      <c r="D41" s="149"/>
      <c r="E41" s="133"/>
      <c r="F41" s="152"/>
      <c r="G41" s="151"/>
    </row>
    <row r="42" spans="2:7" x14ac:dyDescent="0.2">
      <c r="B42" s="254">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15.75" x14ac:dyDescent="0.2">
      <c r="B47" s="76" t="s">
        <v>134</v>
      </c>
      <c r="C47" s="56" t="s">
        <v>11</v>
      </c>
      <c r="D47" s="56" t="s">
        <v>191</v>
      </c>
      <c r="E47" s="356" t="s">
        <v>110</v>
      </c>
      <c r="F47" s="31" t="s">
        <v>112</v>
      </c>
      <c r="G47" s="356" t="s">
        <v>113</v>
      </c>
    </row>
    <row r="48" spans="2:7" x14ac:dyDescent="0.2">
      <c r="B48" s="101">
        <v>1</v>
      </c>
      <c r="C48" s="132" t="str">
        <f t="shared" ref="C48:C77" si="1">IF(F48&lt;&gt;0,VLOOKUP($D$7,Info_County_Code,2,FALSE),"")</f>
        <v/>
      </c>
      <c r="D48" s="335" t="s">
        <v>286</v>
      </c>
      <c r="E48" s="337"/>
      <c r="F48" s="150"/>
      <c r="G48" s="364"/>
    </row>
    <row r="49" spans="2:7" x14ac:dyDescent="0.2">
      <c r="B49" s="101">
        <v>2</v>
      </c>
      <c r="C49" s="132" t="str">
        <f t="shared" si="1"/>
        <v/>
      </c>
      <c r="D49" s="335" t="s">
        <v>286</v>
      </c>
      <c r="E49" s="133"/>
      <c r="F49" s="150"/>
      <c r="G49" s="364"/>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15.75" x14ac:dyDescent="0.2">
      <c r="B82" s="76" t="s">
        <v>134</v>
      </c>
      <c r="C82" s="56" t="s">
        <v>11</v>
      </c>
      <c r="D82" s="56" t="s">
        <v>191</v>
      </c>
      <c r="E82" s="356" t="s">
        <v>110</v>
      </c>
      <c r="F82" s="31" t="s">
        <v>112</v>
      </c>
      <c r="G82" s="356" t="s">
        <v>113</v>
      </c>
    </row>
    <row r="83" spans="2:7" x14ac:dyDescent="0.2">
      <c r="B83" s="101">
        <v>1</v>
      </c>
      <c r="C83" s="132" t="str">
        <f t="shared" ref="C83:C112" si="2">IF(F83&lt;&gt;0,VLOOKUP($D$7,Info_County_Code,2,FALSE),"")</f>
        <v/>
      </c>
      <c r="D83" s="157" t="s">
        <v>192</v>
      </c>
      <c r="E83" s="337"/>
      <c r="F83" s="150"/>
      <c r="G83" s="364"/>
    </row>
    <row r="84" spans="2:7" x14ac:dyDescent="0.2">
      <c r="B84" s="101">
        <v>2</v>
      </c>
      <c r="C84" s="132" t="str">
        <f t="shared" si="2"/>
        <v/>
      </c>
      <c r="D84" s="157" t="s">
        <v>192</v>
      </c>
      <c r="E84" s="133"/>
      <c r="F84" s="150"/>
      <c r="G84" s="364"/>
    </row>
    <row r="85" spans="2:7" x14ac:dyDescent="0.2">
      <c r="B85" s="101">
        <v>3</v>
      </c>
      <c r="C85" s="132" t="str">
        <f t="shared" si="2"/>
        <v/>
      </c>
      <c r="D85" s="157" t="s">
        <v>192</v>
      </c>
      <c r="E85" s="133"/>
      <c r="F85" s="150"/>
      <c r="G85" s="151"/>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25" right="0.25" top="0.4921875" bottom="7.8125E-3" header="0.3" footer="0.3"/>
  <pageSetup scale="75"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zoomScale="85" zoomScaleNormal="85" workbookViewId="0">
      <selection activeCell="G24" sqref="G24"/>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58"/>
      <c r="C1" s="458"/>
      <c r="D1" s="458"/>
    </row>
    <row r="2" spans="2:9" s="321" customFormat="1" x14ac:dyDescent="0.2">
      <c r="B2" s="321"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46" t="s">
        <v>1</v>
      </c>
      <c r="C7" s="446"/>
      <c r="D7" s="9" t="str">
        <f>IF(ISBLANK('1. Information'!D8),"",'1. Information'!D8)</f>
        <v>Glenn</v>
      </c>
      <c r="F7" s="94" t="s">
        <v>2</v>
      </c>
      <c r="G7" s="38">
        <f>IF(ISBLANK('1. Information'!D7),"",'1. Information'!D7)</f>
        <v>43437</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6" t="s">
        <v>183</v>
      </c>
      <c r="E12" s="27" t="s">
        <v>179</v>
      </c>
      <c r="F12" s="27" t="s">
        <v>111</v>
      </c>
      <c r="G12" s="27" t="s">
        <v>242</v>
      </c>
      <c r="H12" s="27" t="s">
        <v>243</v>
      </c>
      <c r="I12" s="17" t="s">
        <v>244</v>
      </c>
    </row>
    <row r="13" spans="2:9" x14ac:dyDescent="0.2">
      <c r="B13" s="101">
        <v>1</v>
      </c>
      <c r="C13" s="132">
        <f t="shared" ref="C13:C52" si="0">IF(I13&lt;&gt;0,VLOOKUP($D$7,Info_County_Code,2,FALSE),"")</f>
        <v>11</v>
      </c>
      <c r="D13" s="379" t="s">
        <v>290</v>
      </c>
      <c r="E13" s="149" t="s">
        <v>182</v>
      </c>
      <c r="F13" s="390" t="s">
        <v>34</v>
      </c>
      <c r="G13" s="92">
        <v>1943316.21</v>
      </c>
      <c r="H13" s="92">
        <v>-179.33</v>
      </c>
      <c r="I13" s="91">
        <f>SUM(G13:H13)</f>
        <v>1943136.88</v>
      </c>
    </row>
    <row r="14" spans="2:9" x14ac:dyDescent="0.2">
      <c r="B14" s="101">
        <v>2</v>
      </c>
      <c r="C14" s="132">
        <f t="shared" si="0"/>
        <v>11</v>
      </c>
      <c r="D14" s="379" t="s">
        <v>290</v>
      </c>
      <c r="E14" s="149" t="s">
        <v>182</v>
      </c>
      <c r="F14" s="390" t="s">
        <v>34</v>
      </c>
      <c r="G14" s="92">
        <v>1875</v>
      </c>
      <c r="H14" s="92">
        <v>-701</v>
      </c>
      <c r="I14" s="91">
        <f t="shared" ref="I14:I52" si="1">SUM(G14:H14)</f>
        <v>1174</v>
      </c>
    </row>
    <row r="15" spans="2:9" x14ac:dyDescent="0.2">
      <c r="B15" s="101">
        <v>3</v>
      </c>
      <c r="C15" s="132" t="str">
        <f t="shared" si="0"/>
        <v/>
      </c>
      <c r="D15" s="379"/>
      <c r="E15" s="149"/>
      <c r="F15" s="390"/>
      <c r="G15" s="92"/>
      <c r="H15" s="92"/>
      <c r="I15" s="91">
        <f t="shared" si="1"/>
        <v>0</v>
      </c>
    </row>
    <row r="16" spans="2:9" x14ac:dyDescent="0.2">
      <c r="B16" s="101">
        <v>4</v>
      </c>
      <c r="C16" s="132" t="str">
        <f t="shared" si="0"/>
        <v/>
      </c>
      <c r="D16" s="379"/>
      <c r="E16" s="149"/>
      <c r="F16" s="390"/>
      <c r="G16" s="92"/>
      <c r="H16" s="92"/>
      <c r="I16" s="91">
        <f t="shared" si="1"/>
        <v>0</v>
      </c>
    </row>
    <row r="17" spans="2:11" x14ac:dyDescent="0.2">
      <c r="B17" s="101">
        <v>5</v>
      </c>
      <c r="C17" s="132" t="str">
        <f t="shared" si="0"/>
        <v/>
      </c>
      <c r="D17" s="379"/>
      <c r="E17" s="149"/>
      <c r="F17" s="390"/>
      <c r="G17" s="92"/>
      <c r="H17" s="92"/>
      <c r="I17" s="91">
        <f t="shared" si="1"/>
        <v>0</v>
      </c>
    </row>
    <row r="18" spans="2:11" x14ac:dyDescent="0.2">
      <c r="B18" s="101">
        <v>6</v>
      </c>
      <c r="C18" s="132" t="str">
        <f t="shared" si="0"/>
        <v/>
      </c>
      <c r="D18" s="379"/>
      <c r="E18" s="149"/>
      <c r="F18" s="390"/>
      <c r="G18" s="92"/>
      <c r="H18" s="92"/>
      <c r="I18" s="91">
        <f t="shared" si="1"/>
        <v>0</v>
      </c>
    </row>
    <row r="19" spans="2:11" x14ac:dyDescent="0.2">
      <c r="B19" s="101">
        <v>7</v>
      </c>
      <c r="C19" s="132" t="str">
        <f t="shared" si="0"/>
        <v/>
      </c>
      <c r="D19" s="379"/>
      <c r="E19" s="149"/>
      <c r="F19" s="390"/>
      <c r="G19" s="92"/>
      <c r="H19" s="92"/>
      <c r="I19" s="91">
        <f t="shared" si="1"/>
        <v>0</v>
      </c>
    </row>
    <row r="20" spans="2:11" x14ac:dyDescent="0.2">
      <c r="B20" s="101">
        <v>8</v>
      </c>
      <c r="C20" s="132" t="str">
        <f t="shared" si="0"/>
        <v/>
      </c>
      <c r="D20" s="379"/>
      <c r="E20" s="149"/>
      <c r="F20" s="390"/>
      <c r="G20" s="92"/>
      <c r="H20" s="92"/>
      <c r="I20" s="91">
        <f t="shared" si="1"/>
        <v>0</v>
      </c>
    </row>
    <row r="21" spans="2:11" x14ac:dyDescent="0.2">
      <c r="B21" s="101">
        <v>9</v>
      </c>
      <c r="C21" s="132" t="str">
        <f t="shared" si="0"/>
        <v/>
      </c>
      <c r="D21" s="379"/>
      <c r="E21" s="149"/>
      <c r="F21" s="390"/>
      <c r="G21" s="92"/>
      <c r="H21" s="92"/>
      <c r="I21" s="91">
        <f t="shared" si="1"/>
        <v>0</v>
      </c>
    </row>
    <row r="22" spans="2:11" x14ac:dyDescent="0.2">
      <c r="B22" s="101">
        <v>10</v>
      </c>
      <c r="C22" s="132" t="str">
        <f t="shared" si="0"/>
        <v/>
      </c>
      <c r="D22" s="379"/>
      <c r="E22" s="149"/>
      <c r="F22" s="390"/>
      <c r="G22" s="92"/>
      <c r="H22" s="92"/>
      <c r="I22" s="91">
        <f t="shared" si="1"/>
        <v>0</v>
      </c>
    </row>
    <row r="23" spans="2:11" x14ac:dyDescent="0.2">
      <c r="B23" s="101">
        <v>11</v>
      </c>
      <c r="C23" s="132" t="str">
        <f t="shared" si="0"/>
        <v/>
      </c>
      <c r="D23" s="379"/>
      <c r="E23" s="149"/>
      <c r="F23" s="390"/>
      <c r="G23" s="92"/>
      <c r="H23" s="92"/>
      <c r="I23" s="91">
        <f t="shared" si="1"/>
        <v>0</v>
      </c>
    </row>
    <row r="24" spans="2:11" x14ac:dyDescent="0.2">
      <c r="B24" s="101">
        <v>12</v>
      </c>
      <c r="C24" s="132" t="str">
        <f t="shared" si="0"/>
        <v/>
      </c>
      <c r="D24" s="379"/>
      <c r="E24" s="149"/>
      <c r="F24" s="390"/>
      <c r="G24" s="92"/>
      <c r="H24" s="92"/>
      <c r="I24" s="91">
        <f t="shared" si="1"/>
        <v>0</v>
      </c>
    </row>
    <row r="25" spans="2:11" x14ac:dyDescent="0.2">
      <c r="B25" s="101">
        <v>13</v>
      </c>
      <c r="C25" s="132" t="str">
        <f t="shared" si="0"/>
        <v/>
      </c>
      <c r="D25" s="379"/>
      <c r="E25" s="149"/>
      <c r="F25" s="390"/>
      <c r="G25" s="92"/>
      <c r="H25" s="92"/>
      <c r="I25" s="91">
        <f t="shared" si="1"/>
        <v>0</v>
      </c>
    </row>
    <row r="26" spans="2:11" x14ac:dyDescent="0.2">
      <c r="B26" s="101">
        <v>14</v>
      </c>
      <c r="C26" s="132" t="str">
        <f t="shared" si="0"/>
        <v/>
      </c>
      <c r="D26" s="379"/>
      <c r="E26" s="149"/>
      <c r="F26" s="390"/>
      <c r="G26" s="92"/>
      <c r="H26" s="92"/>
      <c r="I26" s="91">
        <f t="shared" si="1"/>
        <v>0</v>
      </c>
    </row>
    <row r="27" spans="2:11" x14ac:dyDescent="0.2">
      <c r="B27" s="101">
        <v>15</v>
      </c>
      <c r="C27" s="132" t="str">
        <f t="shared" si="0"/>
        <v/>
      </c>
      <c r="D27" s="379"/>
      <c r="E27" s="149"/>
      <c r="F27" s="390"/>
      <c r="G27" s="92"/>
      <c r="H27" s="92"/>
      <c r="I27" s="91">
        <f t="shared" si="1"/>
        <v>0</v>
      </c>
    </row>
    <row r="28" spans="2:11" x14ac:dyDescent="0.2">
      <c r="B28" s="101">
        <v>16</v>
      </c>
      <c r="C28" s="132" t="str">
        <f t="shared" si="0"/>
        <v/>
      </c>
      <c r="D28" s="379"/>
      <c r="E28" s="149"/>
      <c r="F28" s="390"/>
      <c r="G28" s="92"/>
      <c r="H28" s="92"/>
      <c r="I28" s="91">
        <f t="shared" si="1"/>
        <v>0</v>
      </c>
      <c r="K28" s="220"/>
    </row>
    <row r="29" spans="2:11" x14ac:dyDescent="0.2">
      <c r="B29" s="101">
        <v>17</v>
      </c>
      <c r="C29" s="132" t="str">
        <f t="shared" si="0"/>
        <v/>
      </c>
      <c r="D29" s="379"/>
      <c r="E29" s="149"/>
      <c r="F29" s="390"/>
      <c r="G29" s="92"/>
      <c r="H29" s="92"/>
      <c r="I29" s="91">
        <f t="shared" si="1"/>
        <v>0</v>
      </c>
    </row>
    <row r="30" spans="2:11" x14ac:dyDescent="0.2">
      <c r="B30" s="101">
        <v>18</v>
      </c>
      <c r="C30" s="132" t="str">
        <f t="shared" si="0"/>
        <v/>
      </c>
      <c r="D30" s="379"/>
      <c r="E30" s="149"/>
      <c r="F30" s="390"/>
      <c r="G30" s="92"/>
      <c r="H30" s="92"/>
      <c r="I30" s="91">
        <f t="shared" si="1"/>
        <v>0</v>
      </c>
    </row>
    <row r="31" spans="2:11" x14ac:dyDescent="0.2">
      <c r="B31" s="101">
        <v>19</v>
      </c>
      <c r="C31" s="132" t="str">
        <f t="shared" si="0"/>
        <v/>
      </c>
      <c r="D31" s="379"/>
      <c r="E31" s="149"/>
      <c r="F31" s="390"/>
      <c r="G31" s="92"/>
      <c r="H31" s="92"/>
      <c r="I31" s="91">
        <f t="shared" si="1"/>
        <v>0</v>
      </c>
    </row>
    <row r="32" spans="2:11" x14ac:dyDescent="0.2">
      <c r="B32" s="101">
        <v>20</v>
      </c>
      <c r="C32" s="132" t="str">
        <f t="shared" si="0"/>
        <v/>
      </c>
      <c r="D32" s="379"/>
      <c r="E32" s="149"/>
      <c r="F32" s="390"/>
      <c r="G32" s="92"/>
      <c r="H32" s="92"/>
      <c r="I32" s="91">
        <f t="shared" si="1"/>
        <v>0</v>
      </c>
    </row>
    <row r="33" spans="2:9" x14ac:dyDescent="0.2">
      <c r="B33" s="101">
        <v>21</v>
      </c>
      <c r="C33" s="132" t="str">
        <f t="shared" si="0"/>
        <v/>
      </c>
      <c r="D33" s="379"/>
      <c r="E33" s="149"/>
      <c r="F33" s="390"/>
      <c r="G33" s="92"/>
      <c r="H33" s="92"/>
      <c r="I33" s="91">
        <f t="shared" si="1"/>
        <v>0</v>
      </c>
    </row>
    <row r="34" spans="2:9" x14ac:dyDescent="0.2">
      <c r="B34" s="101">
        <v>22</v>
      </c>
      <c r="C34" s="132" t="str">
        <f t="shared" si="0"/>
        <v/>
      </c>
      <c r="D34" s="379"/>
      <c r="E34" s="149"/>
      <c r="F34" s="390"/>
      <c r="G34" s="92"/>
      <c r="H34" s="92"/>
      <c r="I34" s="91">
        <f t="shared" si="1"/>
        <v>0</v>
      </c>
    </row>
    <row r="35" spans="2:9" x14ac:dyDescent="0.2">
      <c r="B35" s="101">
        <v>23</v>
      </c>
      <c r="C35" s="132" t="str">
        <f t="shared" si="0"/>
        <v/>
      </c>
      <c r="D35" s="379"/>
      <c r="E35" s="149"/>
      <c r="F35" s="390"/>
      <c r="G35" s="92"/>
      <c r="H35" s="92"/>
      <c r="I35" s="91">
        <f t="shared" si="1"/>
        <v>0</v>
      </c>
    </row>
    <row r="36" spans="2:9" x14ac:dyDescent="0.2">
      <c r="B36" s="101">
        <v>24</v>
      </c>
      <c r="C36" s="132" t="str">
        <f t="shared" si="0"/>
        <v/>
      </c>
      <c r="D36" s="379"/>
      <c r="E36" s="149"/>
      <c r="F36" s="390"/>
      <c r="G36" s="92"/>
      <c r="H36" s="92"/>
      <c r="I36" s="91">
        <f t="shared" si="1"/>
        <v>0</v>
      </c>
    </row>
    <row r="37" spans="2:9" x14ac:dyDescent="0.2">
      <c r="B37" s="101">
        <v>25</v>
      </c>
      <c r="C37" s="132" t="str">
        <f t="shared" si="0"/>
        <v/>
      </c>
      <c r="D37" s="379"/>
      <c r="E37" s="149"/>
      <c r="F37" s="390"/>
      <c r="G37" s="92"/>
      <c r="H37" s="92"/>
      <c r="I37" s="91">
        <f t="shared" si="1"/>
        <v>0</v>
      </c>
    </row>
    <row r="38" spans="2:9" x14ac:dyDescent="0.2">
      <c r="B38" s="101">
        <v>26</v>
      </c>
      <c r="C38" s="132" t="str">
        <f t="shared" si="0"/>
        <v/>
      </c>
      <c r="D38" s="379"/>
      <c r="E38" s="149"/>
      <c r="F38" s="390"/>
      <c r="G38" s="92"/>
      <c r="H38" s="92"/>
      <c r="I38" s="91">
        <f t="shared" si="1"/>
        <v>0</v>
      </c>
    </row>
    <row r="39" spans="2:9" x14ac:dyDescent="0.2">
      <c r="B39" s="101">
        <v>27</v>
      </c>
      <c r="C39" s="132" t="str">
        <f t="shared" si="0"/>
        <v/>
      </c>
      <c r="D39" s="379"/>
      <c r="E39" s="149"/>
      <c r="F39" s="390"/>
      <c r="G39" s="92"/>
      <c r="H39" s="92"/>
      <c r="I39" s="91">
        <f t="shared" si="1"/>
        <v>0</v>
      </c>
    </row>
    <row r="40" spans="2:9" x14ac:dyDescent="0.2">
      <c r="B40" s="101">
        <v>28</v>
      </c>
      <c r="C40" s="132" t="str">
        <f t="shared" si="0"/>
        <v/>
      </c>
      <c r="D40" s="379"/>
      <c r="E40" s="149"/>
      <c r="F40" s="390"/>
      <c r="G40" s="92"/>
      <c r="H40" s="92"/>
      <c r="I40" s="91">
        <f t="shared" si="1"/>
        <v>0</v>
      </c>
    </row>
    <row r="41" spans="2:9" x14ac:dyDescent="0.2">
      <c r="B41" s="101">
        <v>29</v>
      </c>
      <c r="C41" s="132" t="str">
        <f t="shared" si="0"/>
        <v/>
      </c>
      <c r="D41" s="379"/>
      <c r="E41" s="149"/>
      <c r="F41" s="390"/>
      <c r="G41" s="92"/>
      <c r="H41" s="92"/>
      <c r="I41" s="91">
        <f t="shared" si="1"/>
        <v>0</v>
      </c>
    </row>
    <row r="42" spans="2:9" x14ac:dyDescent="0.2">
      <c r="B42" s="101">
        <v>30</v>
      </c>
      <c r="C42" s="132" t="str">
        <f t="shared" si="0"/>
        <v/>
      </c>
      <c r="D42" s="379"/>
      <c r="E42" s="149"/>
      <c r="F42" s="390"/>
      <c r="G42" s="92"/>
      <c r="H42" s="92"/>
      <c r="I42" s="91">
        <f t="shared" si="1"/>
        <v>0</v>
      </c>
    </row>
    <row r="43" spans="2:9" x14ac:dyDescent="0.2">
      <c r="B43" s="101">
        <v>31</v>
      </c>
      <c r="C43" s="132" t="str">
        <f t="shared" si="0"/>
        <v/>
      </c>
      <c r="D43" s="379"/>
      <c r="E43" s="149"/>
      <c r="F43" s="390"/>
      <c r="G43" s="92"/>
      <c r="H43" s="92"/>
      <c r="I43" s="91">
        <f t="shared" si="1"/>
        <v>0</v>
      </c>
    </row>
    <row r="44" spans="2:9" x14ac:dyDescent="0.2">
      <c r="B44" s="101">
        <v>32</v>
      </c>
      <c r="C44" s="132" t="str">
        <f t="shared" si="0"/>
        <v/>
      </c>
      <c r="D44" s="379"/>
      <c r="E44" s="149"/>
      <c r="F44" s="390"/>
      <c r="G44" s="92"/>
      <c r="H44" s="92"/>
      <c r="I44" s="91">
        <f t="shared" si="1"/>
        <v>0</v>
      </c>
    </row>
    <row r="45" spans="2:9" x14ac:dyDescent="0.2">
      <c r="B45" s="101">
        <v>33</v>
      </c>
      <c r="C45" s="132" t="str">
        <f t="shared" si="0"/>
        <v/>
      </c>
      <c r="D45" s="379"/>
      <c r="E45" s="149"/>
      <c r="F45" s="390"/>
      <c r="G45" s="92"/>
      <c r="H45" s="92"/>
      <c r="I45" s="91">
        <f t="shared" si="1"/>
        <v>0</v>
      </c>
    </row>
    <row r="46" spans="2:9" x14ac:dyDescent="0.2">
      <c r="B46" s="101">
        <v>34</v>
      </c>
      <c r="C46" s="132" t="str">
        <f t="shared" si="0"/>
        <v/>
      </c>
      <c r="D46" s="379"/>
      <c r="E46" s="149"/>
      <c r="F46" s="390"/>
      <c r="G46" s="92"/>
      <c r="H46" s="92"/>
      <c r="I46" s="91">
        <f t="shared" si="1"/>
        <v>0</v>
      </c>
    </row>
    <row r="47" spans="2:9" x14ac:dyDescent="0.2">
      <c r="B47" s="101">
        <v>35</v>
      </c>
      <c r="C47" s="132" t="str">
        <f t="shared" si="0"/>
        <v/>
      </c>
      <c r="D47" s="379"/>
      <c r="E47" s="149"/>
      <c r="F47" s="390"/>
      <c r="G47" s="92"/>
      <c r="H47" s="92"/>
      <c r="I47" s="91">
        <f t="shared" si="1"/>
        <v>0</v>
      </c>
    </row>
    <row r="48" spans="2:9" x14ac:dyDescent="0.2">
      <c r="B48" s="101">
        <v>36</v>
      </c>
      <c r="C48" s="132" t="str">
        <f t="shared" si="0"/>
        <v/>
      </c>
      <c r="D48" s="379"/>
      <c r="E48" s="149"/>
      <c r="F48" s="390"/>
      <c r="G48" s="92"/>
      <c r="H48" s="92"/>
      <c r="I48" s="91">
        <f t="shared" si="1"/>
        <v>0</v>
      </c>
    </row>
    <row r="49" spans="2:9" x14ac:dyDescent="0.2">
      <c r="B49" s="101">
        <v>37</v>
      </c>
      <c r="C49" s="132" t="str">
        <f t="shared" si="0"/>
        <v/>
      </c>
      <c r="D49" s="379"/>
      <c r="E49" s="149"/>
      <c r="F49" s="390"/>
      <c r="G49" s="92"/>
      <c r="H49" s="92"/>
      <c r="I49" s="91">
        <f t="shared" si="1"/>
        <v>0</v>
      </c>
    </row>
    <row r="50" spans="2:9" x14ac:dyDescent="0.2">
      <c r="B50" s="101">
        <v>38</v>
      </c>
      <c r="C50" s="132" t="str">
        <f t="shared" si="0"/>
        <v/>
      </c>
      <c r="D50" s="379"/>
      <c r="E50" s="149"/>
      <c r="F50" s="390"/>
      <c r="G50" s="92"/>
      <c r="H50" s="92"/>
      <c r="I50" s="91">
        <f t="shared" si="1"/>
        <v>0</v>
      </c>
    </row>
    <row r="51" spans="2:9" x14ac:dyDescent="0.2">
      <c r="B51" s="101">
        <v>39</v>
      </c>
      <c r="C51" s="132" t="str">
        <f t="shared" si="0"/>
        <v/>
      </c>
      <c r="D51" s="379"/>
      <c r="E51" s="149"/>
      <c r="F51" s="390"/>
      <c r="G51" s="92"/>
      <c r="H51" s="92"/>
      <c r="I51" s="91">
        <f t="shared" si="1"/>
        <v>0</v>
      </c>
    </row>
    <row r="52" spans="2:9" x14ac:dyDescent="0.2">
      <c r="B52" s="101">
        <v>40</v>
      </c>
      <c r="C52" s="132" t="str">
        <f t="shared" si="0"/>
        <v/>
      </c>
      <c r="D52" s="379"/>
      <c r="E52" s="149"/>
      <c r="F52" s="390"/>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0.98" bottom="0.75" header="0.3" footer="0.3"/>
  <pageSetup scale="63"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zoomScale="85" zoomScaleNormal="85" workbookViewId="0">
      <selection activeCell="C12" sqref="C12"/>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8" customFormat="1" x14ac:dyDescent="0.2">
      <c r="B2" s="278" t="str">
        <f>'1. Information'!B2</f>
        <v>Version 7/1/2018</v>
      </c>
    </row>
    <row r="3" spans="1:28" s="108" customFormat="1" ht="18" x14ac:dyDescent="0.2">
      <c r="B3" s="245" t="str">
        <f>'1. Information'!B3</f>
        <v>Annual Mental Health Services Act Revenue and Expenditure Report</v>
      </c>
      <c r="C3" s="67"/>
      <c r="D3" s="67"/>
      <c r="E3" s="67"/>
      <c r="F3" s="67"/>
    </row>
    <row r="4" spans="1:28" s="108" customFormat="1" ht="18" x14ac:dyDescent="0.2">
      <c r="B4" s="245"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1"/>
    </row>
    <row r="7" spans="1:28" ht="15.75" x14ac:dyDescent="0.25">
      <c r="B7" s="247"/>
      <c r="C7" s="345" t="s">
        <v>274</v>
      </c>
    </row>
    <row r="8" spans="1:28" ht="33.75" customHeight="1" x14ac:dyDescent="0.2">
      <c r="B8" s="248">
        <v>1</v>
      </c>
      <c r="C8" s="253" t="s">
        <v>336</v>
      </c>
    </row>
    <row r="9" spans="1:28" ht="33.75" customHeight="1" x14ac:dyDescent="0.2">
      <c r="B9" s="249">
        <v>2</v>
      </c>
      <c r="C9" s="253" t="s">
        <v>337</v>
      </c>
    </row>
    <row r="10" spans="1:28" ht="33.75" customHeight="1" x14ac:dyDescent="0.2">
      <c r="B10" s="249">
        <v>3</v>
      </c>
      <c r="C10" s="246"/>
    </row>
    <row r="11" spans="1:28" ht="33.75" customHeight="1" x14ac:dyDescent="0.2">
      <c r="B11" s="248">
        <v>4</v>
      </c>
      <c r="C11" s="246"/>
    </row>
    <row r="12" spans="1:28" ht="33.75" customHeight="1" x14ac:dyDescent="0.2">
      <c r="B12" s="249">
        <v>5</v>
      </c>
      <c r="C12" s="246"/>
    </row>
    <row r="13" spans="1:28" ht="33.75" customHeight="1" x14ac:dyDescent="0.2">
      <c r="B13" s="249">
        <v>6</v>
      </c>
      <c r="C13" s="246"/>
      <c r="N13" s="278"/>
    </row>
    <row r="14" spans="1:28" ht="33.75" customHeight="1" x14ac:dyDescent="0.2">
      <c r="B14" s="248">
        <v>7</v>
      </c>
      <c r="C14" s="246"/>
    </row>
    <row r="15" spans="1:28" ht="33.75" customHeight="1" x14ac:dyDescent="0.2">
      <c r="B15" s="249">
        <v>8</v>
      </c>
      <c r="C15" s="246"/>
    </row>
    <row r="16" spans="1:28" ht="33.75" customHeight="1" x14ac:dyDescent="0.2">
      <c r="B16" s="249">
        <v>9</v>
      </c>
      <c r="C16" s="246"/>
    </row>
    <row r="17" spans="2:3" ht="33.75" customHeight="1" x14ac:dyDescent="0.2">
      <c r="B17" s="248">
        <v>10</v>
      </c>
      <c r="C17" s="246"/>
    </row>
    <row r="18" spans="2:3" ht="33.75" customHeight="1" x14ac:dyDescent="0.2">
      <c r="B18" s="249">
        <v>11</v>
      </c>
      <c r="C18" s="246"/>
    </row>
    <row r="19" spans="2:3" ht="33.75" customHeight="1" x14ac:dyDescent="0.2">
      <c r="B19" s="249">
        <v>12</v>
      </c>
      <c r="C19" s="246"/>
    </row>
    <row r="20" spans="2:3" ht="33.75" customHeight="1" x14ac:dyDescent="0.2">
      <c r="B20" s="248">
        <v>13</v>
      </c>
      <c r="C20" s="246"/>
    </row>
    <row r="21" spans="2:3" ht="33.75" customHeight="1" x14ac:dyDescent="0.2">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1"/>
    </row>
    <row r="62" spans="10:17" hidden="1" x14ac:dyDescent="0.2"/>
    <row r="63" spans="10:17" hidden="1" x14ac:dyDescent="0.2"/>
    <row r="64" spans="10:17" hidden="1" x14ac:dyDescent="0.2"/>
    <row r="65" spans="11:14" hidden="1" x14ac:dyDescent="0.2">
      <c r="K65" s="252"/>
    </row>
    <row r="66" spans="11:14" hidden="1" x14ac:dyDescent="0.2"/>
    <row r="67" spans="11:14" hidden="1" x14ac:dyDescent="0.2">
      <c r="L67" s="250"/>
    </row>
    <row r="68" spans="11:14" hidden="1" x14ac:dyDescent="0.2">
      <c r="N68" s="250"/>
    </row>
  </sheetData>
  <sheetProtection formatCells="0" formatColumns="0" formatRows="0"/>
  <pageMargins left="0.7" right="0.7" top="1.1979166666666701" bottom="0.75" header="0.3" footer="0.3"/>
  <pageSetup paperSize="5" scale="96" orientation="landscape" verticalDpi="0"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5"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5" t="s">
        <v>294</v>
      </c>
      <c r="M5" s="165" t="s">
        <v>117</v>
      </c>
      <c r="N5" s="165"/>
      <c r="O5" s="166"/>
    </row>
    <row r="6" spans="1:15" x14ac:dyDescent="0.2">
      <c r="A6" s="163" t="s">
        <v>46</v>
      </c>
      <c r="B6" s="164">
        <v>4</v>
      </c>
      <c r="C6" s="164"/>
      <c r="D6" s="165"/>
      <c r="E6" s="165"/>
      <c r="F6" s="165" t="s">
        <v>147</v>
      </c>
      <c r="G6" s="165"/>
      <c r="H6" s="165" t="s">
        <v>109</v>
      </c>
      <c r="I6" s="165"/>
      <c r="J6" s="165" t="s">
        <v>38</v>
      </c>
      <c r="K6" s="165"/>
      <c r="L6" s="255" t="s">
        <v>293</v>
      </c>
      <c r="M6" s="165" t="s">
        <v>118</v>
      </c>
      <c r="N6" s="165"/>
      <c r="O6" s="166"/>
    </row>
    <row r="7" spans="1:15" x14ac:dyDescent="0.2">
      <c r="A7" s="163" t="s">
        <v>47</v>
      </c>
      <c r="B7" s="164">
        <v>5</v>
      </c>
      <c r="C7" s="164"/>
      <c r="D7" s="165"/>
      <c r="E7" s="165"/>
      <c r="F7" s="165" t="s">
        <v>132</v>
      </c>
      <c r="G7" s="165"/>
      <c r="H7" s="165"/>
      <c r="I7" s="165"/>
      <c r="J7" s="165" t="s">
        <v>40</v>
      </c>
      <c r="K7" s="165"/>
      <c r="L7" s="255" t="s">
        <v>292</v>
      </c>
      <c r="M7" s="165" t="s">
        <v>15</v>
      </c>
      <c r="N7" s="165"/>
      <c r="O7" s="166"/>
    </row>
    <row r="8" spans="1:15" x14ac:dyDescent="0.2">
      <c r="A8" s="163" t="s">
        <v>48</v>
      </c>
      <c r="B8" s="164">
        <v>6</v>
      </c>
      <c r="C8" s="164"/>
      <c r="D8" s="165"/>
      <c r="E8" s="165"/>
      <c r="F8" s="165" t="s">
        <v>148</v>
      </c>
      <c r="G8" s="165"/>
      <c r="H8" s="165"/>
      <c r="I8" s="165"/>
      <c r="J8" s="165" t="s">
        <v>119</v>
      </c>
      <c r="K8" s="165"/>
      <c r="L8" s="255" t="s">
        <v>291</v>
      </c>
      <c r="M8" s="165"/>
      <c r="N8" s="165"/>
      <c r="O8" s="166"/>
    </row>
    <row r="9" spans="1:15" x14ac:dyDescent="0.2">
      <c r="A9" s="163" t="s">
        <v>49</v>
      </c>
      <c r="B9" s="164">
        <v>7</v>
      </c>
      <c r="C9" s="164"/>
      <c r="D9" s="165"/>
      <c r="E9" s="165"/>
      <c r="F9" s="165" t="s">
        <v>230</v>
      </c>
      <c r="G9" s="165"/>
      <c r="H9" s="165"/>
      <c r="I9" s="165"/>
      <c r="J9" s="165" t="s">
        <v>41</v>
      </c>
      <c r="K9" s="165"/>
      <c r="L9" s="255" t="s">
        <v>290</v>
      </c>
      <c r="M9" s="165"/>
      <c r="N9" s="165"/>
      <c r="O9" s="166"/>
    </row>
    <row r="10" spans="1:15" x14ac:dyDescent="0.2">
      <c r="A10" s="163" t="s">
        <v>50</v>
      </c>
      <c r="B10" s="164">
        <v>8</v>
      </c>
      <c r="C10" s="164"/>
      <c r="D10" s="165"/>
      <c r="E10" s="165"/>
      <c r="F10" s="165"/>
      <c r="G10" s="165"/>
      <c r="H10" s="165"/>
      <c r="I10" s="165"/>
      <c r="J10" s="255"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70"/>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49"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69" t="s">
        <v>198</v>
      </c>
      <c r="B2" s="469"/>
      <c r="C2" s="469"/>
      <c r="D2" s="469"/>
      <c r="E2" s="469"/>
    </row>
    <row r="3" spans="1:7" ht="14.25" customHeight="1" x14ac:dyDescent="0.25">
      <c r="A3" s="469" t="s">
        <v>307</v>
      </c>
      <c r="B3" s="469"/>
      <c r="C3" s="469"/>
      <c r="D3" s="469"/>
      <c r="E3" s="469"/>
    </row>
    <row r="4" spans="1:7" ht="14.25" customHeight="1" thickBot="1" x14ac:dyDescent="0.3">
      <c r="A4" s="173"/>
      <c r="B4" s="174"/>
      <c r="C4" s="175"/>
      <c r="D4" s="176"/>
    </row>
    <row r="5" spans="1:7" ht="14.25" customHeight="1" x14ac:dyDescent="0.25">
      <c r="A5" s="177" t="s">
        <v>199</v>
      </c>
      <c r="B5" s="468" t="s">
        <v>200</v>
      </c>
      <c r="C5" s="468"/>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4"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5" t="s">
        <v>317</v>
      </c>
      <c r="B73" s="386">
        <v>36293</v>
      </c>
      <c r="C73" s="214">
        <v>36446</v>
      </c>
      <c r="D73" s="206">
        <v>0.4</v>
      </c>
      <c r="E73" s="213"/>
    </row>
    <row r="74" spans="1:6" x14ac:dyDescent="0.2">
      <c r="A74" s="385" t="s">
        <v>318</v>
      </c>
      <c r="B74" s="386">
        <v>33169</v>
      </c>
      <c r="C74" s="214">
        <v>33260</v>
      </c>
      <c r="D74" s="206">
        <v>0.3</v>
      </c>
      <c r="E74" s="213"/>
    </row>
    <row r="75" spans="1:6" x14ac:dyDescent="0.2">
      <c r="A75" s="385" t="s">
        <v>319</v>
      </c>
      <c r="B75" s="386">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zoomScale="70" zoomScaleNormal="70" zoomScaleSheetLayoutView="70" workbookViewId="0">
      <selection activeCell="Q1" sqref="Q1:XFD1048576"/>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1"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27" t="s">
        <v>280</v>
      </c>
      <c r="C7" s="425"/>
      <c r="F7" s="224"/>
    </row>
    <row r="8" spans="1:7" ht="55.5" customHeight="1" x14ac:dyDescent="0.2">
      <c r="B8" s="428" t="s">
        <v>281</v>
      </c>
      <c r="C8" s="429"/>
      <c r="F8" s="222"/>
      <c r="G8" s="224"/>
    </row>
    <row r="9" spans="1:7" ht="39.950000000000003" customHeight="1" x14ac:dyDescent="0.2">
      <c r="B9" s="428" t="s">
        <v>279</v>
      </c>
      <c r="C9" s="429"/>
      <c r="E9" s="222"/>
      <c r="F9" s="223"/>
    </row>
    <row r="10" spans="1:7" ht="39.950000000000003" customHeight="1" x14ac:dyDescent="0.2">
      <c r="B10" s="429" t="s">
        <v>264</v>
      </c>
      <c r="C10" s="429"/>
      <c r="D10" s="221"/>
    </row>
    <row r="11" spans="1:7" x14ac:dyDescent="0.2"/>
    <row r="12" spans="1:7" ht="29.25" customHeight="1" x14ac:dyDescent="0.2">
      <c r="B12" s="425" t="s">
        <v>266</v>
      </c>
      <c r="C12" s="426" t="s">
        <v>272</v>
      </c>
    </row>
    <row r="13" spans="1:7" ht="18" customHeight="1" x14ac:dyDescent="0.2">
      <c r="B13" s="425"/>
      <c r="C13" s="425"/>
    </row>
    <row r="14" spans="1:7" ht="60.75" customHeight="1" x14ac:dyDescent="0.2">
      <c r="B14" s="422" t="s">
        <v>267</v>
      </c>
      <c r="C14" s="381" t="s">
        <v>311</v>
      </c>
    </row>
    <row r="15" spans="1:7" ht="68.25" customHeight="1" x14ac:dyDescent="0.2">
      <c r="B15" s="423"/>
      <c r="C15" s="382" t="s">
        <v>321</v>
      </c>
    </row>
    <row r="16" spans="1:7" ht="66" customHeight="1" x14ac:dyDescent="0.2">
      <c r="B16" s="424"/>
      <c r="C16" s="381" t="s">
        <v>305</v>
      </c>
    </row>
    <row r="17" spans="2:3" ht="53.25" customHeight="1" x14ac:dyDescent="0.2">
      <c r="B17" s="377" t="s">
        <v>268</v>
      </c>
      <c r="C17" s="377" t="s">
        <v>265</v>
      </c>
    </row>
    <row r="18" spans="2:3" ht="54" customHeight="1" x14ac:dyDescent="0.2">
      <c r="B18" s="377" t="s">
        <v>269</v>
      </c>
      <c r="C18" s="378"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D18" sqref="D18"/>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1"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2"/>
    </row>
    <row r="7" spans="1:5" ht="34.5" customHeight="1" x14ac:dyDescent="0.2">
      <c r="A7" s="99"/>
      <c r="B7" s="130">
        <v>1</v>
      </c>
      <c r="C7" s="102" t="s">
        <v>2</v>
      </c>
      <c r="D7" s="243">
        <v>43437</v>
      </c>
    </row>
    <row r="8" spans="1:5" ht="34.5" customHeight="1" x14ac:dyDescent="0.2">
      <c r="A8" s="99"/>
      <c r="B8" s="130">
        <v>2</v>
      </c>
      <c r="C8" s="102" t="s">
        <v>1</v>
      </c>
      <c r="D8" s="365" t="s">
        <v>53</v>
      </c>
    </row>
    <row r="9" spans="1:5" ht="34.5" customHeight="1" x14ac:dyDescent="0.2">
      <c r="A9" s="99"/>
      <c r="B9" s="130">
        <v>3</v>
      </c>
      <c r="C9" s="103" t="s">
        <v>125</v>
      </c>
      <c r="D9" s="104">
        <f>IF(ISBLANK(D8),"",VLOOKUP(D8,Info_County_Code,2))</f>
        <v>11</v>
      </c>
    </row>
    <row r="10" spans="1:5" ht="34.5" customHeight="1" x14ac:dyDescent="0.2">
      <c r="A10" s="99"/>
      <c r="B10" s="130">
        <v>4</v>
      </c>
      <c r="C10" s="102" t="s">
        <v>126</v>
      </c>
      <c r="D10" s="418" t="s">
        <v>322</v>
      </c>
    </row>
    <row r="11" spans="1:5" ht="34.5" customHeight="1" x14ac:dyDescent="0.2">
      <c r="A11" s="99"/>
      <c r="B11" s="130">
        <v>5</v>
      </c>
      <c r="C11" s="102" t="s">
        <v>127</v>
      </c>
      <c r="D11" s="365" t="s">
        <v>323</v>
      </c>
    </row>
    <row r="12" spans="1:5" ht="34.5" customHeight="1" x14ac:dyDescent="0.2">
      <c r="A12" s="99"/>
      <c r="B12" s="130">
        <v>6</v>
      </c>
      <c r="C12" s="102" t="s">
        <v>128</v>
      </c>
      <c r="D12" s="244">
        <v>95988</v>
      </c>
    </row>
    <row r="13" spans="1:5" ht="34.5" customHeight="1" x14ac:dyDescent="0.2">
      <c r="A13" s="99"/>
      <c r="B13" s="130">
        <v>7</v>
      </c>
      <c r="C13" s="105" t="s">
        <v>185</v>
      </c>
      <c r="D13" s="106" t="str">
        <f>IF(ISBLANK(D8),"",VLOOKUP(D8,County_Population,5,FALSE))</f>
        <v>No</v>
      </c>
    </row>
    <row r="14" spans="1:5" ht="34.5" customHeight="1" x14ac:dyDescent="0.2">
      <c r="A14" s="99"/>
      <c r="B14" s="130">
        <v>8</v>
      </c>
      <c r="C14" s="102" t="s">
        <v>124</v>
      </c>
      <c r="D14" s="365" t="s">
        <v>324</v>
      </c>
    </row>
    <row r="15" spans="1:5" ht="34.5" customHeight="1" x14ac:dyDescent="0.2">
      <c r="A15" s="99"/>
      <c r="B15" s="130">
        <v>9</v>
      </c>
      <c r="C15" s="383" t="s">
        <v>193</v>
      </c>
      <c r="D15" s="419" t="s">
        <v>325</v>
      </c>
    </row>
    <row r="16" spans="1:5" ht="34.5" customHeight="1" x14ac:dyDescent="0.2">
      <c r="A16" s="99"/>
      <c r="B16" s="130">
        <v>10</v>
      </c>
      <c r="C16" s="383" t="s">
        <v>211</v>
      </c>
      <c r="D16" s="419" t="s">
        <v>326</v>
      </c>
    </row>
    <row r="17" spans="1:4" ht="34.5" customHeight="1" x14ac:dyDescent="0.2">
      <c r="A17" s="99"/>
      <c r="B17" s="130">
        <v>11</v>
      </c>
      <c r="C17" s="102" t="s">
        <v>194</v>
      </c>
      <c r="D17" s="420" t="s">
        <v>327</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paperSize="5"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B1:N50"/>
  <sheetViews>
    <sheetView showGridLines="0" tabSelected="1" zoomScale="55" zoomScaleNormal="55" zoomScaleSheetLayoutView="40" workbookViewId="0">
      <pane xSplit="3" ySplit="20" topLeftCell="D21" activePane="bottomRight" state="frozen"/>
      <selection pane="topRight" activeCell="D1" sqref="D1"/>
      <selection pane="bottomLeft" activeCell="A16" sqref="A16"/>
      <selection pane="bottomRight" activeCell="I47" sqref="I47"/>
    </sheetView>
  </sheetViews>
  <sheetFormatPr defaultColWidth="9.140625" defaultRowHeight="15.75" zeroHeight="1" x14ac:dyDescent="0.25"/>
  <cols>
    <col min="1" max="1" width="5.28515625" style="347" customWidth="1"/>
    <col min="2" max="2" width="12.5703125" style="258" customWidth="1"/>
    <col min="3" max="3" width="60.7109375" style="258" customWidth="1"/>
    <col min="4" max="13" width="22.7109375" style="258" customWidth="1"/>
    <col min="14" max="14" width="24" style="258" bestFit="1" customWidth="1"/>
    <col min="15" max="15" width="9.140625" style="347" customWidth="1"/>
    <col min="16" max="16384" width="9.140625" style="347"/>
  </cols>
  <sheetData>
    <row r="1" spans="2:14" x14ac:dyDescent="0.25"/>
    <row r="2" spans="2:14" s="278" customFormat="1" ht="15" x14ac:dyDescent="0.2">
      <c r="B2" s="392" t="str">
        <f>'1. Information'!B2</f>
        <v>Version 7/1/2018</v>
      </c>
    </row>
    <row r="3" spans="2:14" ht="21" customHeight="1" x14ac:dyDescent="0.25">
      <c r="B3" s="40" t="str">
        <f>'1. Information'!B3</f>
        <v>Annual Mental Health Services Act Revenue and Expenditure Report</v>
      </c>
    </row>
    <row r="4" spans="2:14" x14ac:dyDescent="0.25">
      <c r="B4" s="265" t="str">
        <f>'1. Information'!B4</f>
        <v>Fiscal Year 2017-18</v>
      </c>
      <c r="D4" s="40"/>
      <c r="E4" s="40"/>
      <c r="F4" s="40"/>
      <c r="G4" s="40"/>
      <c r="H4" s="40"/>
    </row>
    <row r="5" spans="2:14" x14ac:dyDescent="0.25">
      <c r="B5" s="265" t="s">
        <v>275</v>
      </c>
      <c r="C5" s="40"/>
      <c r="D5" s="40"/>
      <c r="E5" s="40"/>
      <c r="F5" s="40"/>
      <c r="G5" s="40"/>
      <c r="H5" s="40"/>
    </row>
    <row r="6" spans="2:14" x14ac:dyDescent="0.25">
      <c r="C6" s="40"/>
      <c r="D6" s="40"/>
      <c r="E6" s="40"/>
      <c r="F6" s="40"/>
      <c r="G6" s="40"/>
      <c r="H6" s="40"/>
    </row>
    <row r="7" spans="2:14" x14ac:dyDescent="0.25">
      <c r="B7" s="361" t="s">
        <v>1</v>
      </c>
      <c r="C7" s="259" t="str">
        <f>IF(ISBLANK('1. Information'!D8),"",'1. Information'!D8)</f>
        <v>Glenn</v>
      </c>
      <c r="F7" s="360" t="s">
        <v>2</v>
      </c>
      <c r="G7" s="259">
        <f>IF(ISBLANK('1. Information'!D7),"",'1. Information'!D7)</f>
        <v>43437</v>
      </c>
    </row>
    <row r="8" spans="2:14" x14ac:dyDescent="0.25">
      <c r="B8" s="260"/>
      <c r="C8" s="260"/>
      <c r="D8" s="260"/>
      <c r="E8" s="260"/>
      <c r="F8" s="260"/>
      <c r="G8" s="90"/>
      <c r="H8" s="260"/>
      <c r="I8" s="260"/>
      <c r="J8" s="260"/>
      <c r="K8" s="260"/>
      <c r="L8" s="260"/>
      <c r="M8" s="260"/>
      <c r="N8" s="260"/>
    </row>
    <row r="9" spans="2:14" x14ac:dyDescent="0.25">
      <c r="B9" s="260"/>
      <c r="C9" s="260"/>
      <c r="D9" s="260"/>
      <c r="E9" s="260"/>
      <c r="F9" s="260"/>
      <c r="G9" s="90"/>
      <c r="H9" s="260"/>
      <c r="I9" s="260"/>
      <c r="J9" s="260"/>
      <c r="K9" s="260"/>
      <c r="L9" s="260"/>
      <c r="M9" s="260"/>
      <c r="N9" s="260"/>
    </row>
    <row r="10" spans="2:14" x14ac:dyDescent="0.25">
      <c r="B10" s="260"/>
      <c r="C10" s="260"/>
      <c r="D10" s="260"/>
      <c r="E10" s="260"/>
      <c r="F10" s="260"/>
      <c r="G10" s="90"/>
      <c r="H10" s="260"/>
      <c r="I10" s="260"/>
      <c r="J10" s="260"/>
      <c r="K10" s="260"/>
      <c r="L10" s="260"/>
      <c r="M10" s="260"/>
      <c r="N10" s="260"/>
    </row>
    <row r="11" spans="2:14" x14ac:dyDescent="0.25">
      <c r="B11" s="260"/>
      <c r="C11" s="260"/>
      <c r="D11" s="260"/>
      <c r="E11" s="260"/>
      <c r="F11" s="260"/>
      <c r="G11" s="90"/>
      <c r="H11" s="260"/>
      <c r="I11" s="260"/>
      <c r="J11" s="260"/>
      <c r="K11" s="260"/>
      <c r="L11" s="260"/>
      <c r="M11" s="260"/>
      <c r="N11" s="260"/>
    </row>
    <row r="12" spans="2:14" x14ac:dyDescent="0.25">
      <c r="B12" s="260"/>
      <c r="C12" s="260"/>
      <c r="D12" s="260"/>
      <c r="E12" s="260"/>
      <c r="F12" s="260"/>
      <c r="G12" s="90"/>
      <c r="H12" s="260"/>
      <c r="I12" s="260"/>
      <c r="J12" s="260"/>
      <c r="K12" s="260"/>
      <c r="L12" s="260"/>
      <c r="M12" s="260"/>
      <c r="N12" s="260"/>
    </row>
    <row r="13" spans="2:14" x14ac:dyDescent="0.25">
      <c r="B13" s="260"/>
      <c r="C13" s="260"/>
      <c r="D13" s="6"/>
      <c r="E13" s="260"/>
      <c r="F13" s="260"/>
      <c r="G13" s="90"/>
      <c r="H13" s="260"/>
      <c r="I13" s="260"/>
      <c r="J13" s="260"/>
      <c r="K13" s="260"/>
      <c r="L13" s="260"/>
      <c r="M13" s="260"/>
      <c r="N13" s="260"/>
    </row>
    <row r="14" spans="2:14" x14ac:dyDescent="0.25">
      <c r="B14" s="270" t="s">
        <v>308</v>
      </c>
      <c r="C14" s="346"/>
      <c r="D14" s="280" t="s">
        <v>25</v>
      </c>
      <c r="E14" s="260"/>
      <c r="F14" s="260"/>
      <c r="G14" s="90"/>
      <c r="H14" s="260"/>
      <c r="I14" s="260"/>
      <c r="J14" s="260"/>
      <c r="K14" s="260"/>
      <c r="L14" s="260"/>
      <c r="M14" s="260"/>
      <c r="N14" s="260"/>
    </row>
    <row r="15" spans="2:14" x14ac:dyDescent="0.25">
      <c r="B15" s="269">
        <v>1</v>
      </c>
      <c r="C15" s="332" t="s">
        <v>285</v>
      </c>
      <c r="D15" s="92">
        <v>34690.720000000001</v>
      </c>
      <c r="E15" s="260"/>
      <c r="F15" s="260"/>
      <c r="G15" s="90"/>
      <c r="H15" s="260"/>
      <c r="I15" s="260"/>
      <c r="J15" s="260"/>
      <c r="K15" s="260"/>
      <c r="L15" s="260"/>
      <c r="M15" s="260"/>
      <c r="N15" s="260"/>
    </row>
    <row r="16" spans="2:14" x14ac:dyDescent="0.25">
      <c r="B16" s="24">
        <v>2</v>
      </c>
      <c r="C16" s="332" t="s">
        <v>306</v>
      </c>
      <c r="D16" s="394">
        <v>88510</v>
      </c>
      <c r="E16" s="260"/>
      <c r="F16" s="260"/>
      <c r="G16" s="90"/>
      <c r="H16" s="260"/>
      <c r="I16" s="260"/>
      <c r="J16" s="260"/>
      <c r="K16" s="260"/>
      <c r="L16" s="260"/>
      <c r="M16" s="260"/>
      <c r="N16" s="260"/>
    </row>
    <row r="17" spans="2:14" x14ac:dyDescent="0.25">
      <c r="B17" s="24">
        <v>3</v>
      </c>
      <c r="C17" s="332" t="s">
        <v>312</v>
      </c>
      <c r="D17" s="91">
        <f>D16+M22+M27+SUM('9. Adjustment (MHSA)'!F83:F112)</f>
        <v>88510</v>
      </c>
      <c r="E17" s="260"/>
      <c r="F17" s="260"/>
      <c r="G17" s="90"/>
      <c r="H17" s="260"/>
      <c r="I17" s="260"/>
      <c r="J17" s="260"/>
      <c r="K17" s="260"/>
      <c r="L17" s="260"/>
      <c r="M17" s="260"/>
      <c r="N17" s="260"/>
    </row>
    <row r="18" spans="2:14" x14ac:dyDescent="0.25">
      <c r="B18" s="260"/>
      <c r="C18" s="260"/>
      <c r="D18" s="347"/>
      <c r="E18" s="260"/>
      <c r="F18" s="260"/>
      <c r="G18" s="90"/>
      <c r="H18" s="260"/>
      <c r="I18" s="260"/>
      <c r="J18" s="260"/>
      <c r="K18" s="260"/>
      <c r="L18" s="260"/>
      <c r="M18" s="260"/>
      <c r="N18" s="260"/>
    </row>
    <row r="19" spans="2:14" x14ac:dyDescent="0.2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x14ac:dyDescent="0.25">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x14ac:dyDescent="0.25">
      <c r="B21" s="270" t="s">
        <v>304</v>
      </c>
      <c r="C21" s="271"/>
      <c r="D21" s="372"/>
      <c r="E21" s="373"/>
      <c r="F21" s="272"/>
      <c r="G21" s="272"/>
      <c r="H21" s="272"/>
      <c r="I21" s="272"/>
      <c r="J21" s="272"/>
      <c r="K21" s="272"/>
      <c r="L21" s="272"/>
      <c r="M21" s="272"/>
      <c r="N21" s="273"/>
    </row>
    <row r="22" spans="2:14" ht="24" customHeight="1" x14ac:dyDescent="0.25">
      <c r="B22" s="269">
        <v>4</v>
      </c>
      <c r="C22" s="338" t="s">
        <v>26</v>
      </c>
      <c r="D22" s="92">
        <v>0</v>
      </c>
      <c r="E22" s="92">
        <v>0</v>
      </c>
      <c r="F22" s="91"/>
      <c r="G22" s="327"/>
      <c r="H22" s="327"/>
      <c r="I22" s="334"/>
      <c r="J22" s="327"/>
      <c r="K22" s="334"/>
      <c r="L22" s="334"/>
      <c r="M22" s="264">
        <f>(-D22-E22)</f>
        <v>0</v>
      </c>
      <c r="N22" s="333">
        <f>SUM(D22:M22)</f>
        <v>0</v>
      </c>
    </row>
    <row r="23" spans="2:14" ht="24" customHeight="1" x14ac:dyDescent="0.25">
      <c r="B23" s="24">
        <v>5</v>
      </c>
      <c r="C23" s="332" t="s">
        <v>277</v>
      </c>
      <c r="D23" s="264">
        <f>D15*0.76</f>
        <v>26364.947200000002</v>
      </c>
      <c r="E23" s="380">
        <f>D15*0.19</f>
        <v>6591.2368000000006</v>
      </c>
      <c r="F23" s="261">
        <f>D15*0.05</f>
        <v>1734.5360000000001</v>
      </c>
      <c r="G23" s="327"/>
      <c r="H23" s="327"/>
      <c r="I23" s="327"/>
      <c r="J23" s="421">
        <v>22243.97</v>
      </c>
      <c r="K23" s="327"/>
      <c r="L23" s="327"/>
      <c r="M23" s="327"/>
      <c r="N23" s="333">
        <f>SUM(D23:M23)</f>
        <v>56934.69</v>
      </c>
    </row>
    <row r="24" spans="2:14" ht="24" customHeight="1" x14ac:dyDescent="0.25">
      <c r="B24" s="24">
        <v>6</v>
      </c>
      <c r="C24" s="266" t="s">
        <v>25</v>
      </c>
      <c r="D24" s="339">
        <f t="shared" ref="D24:L24" si="0">SUM(D22:D23)</f>
        <v>26364.947200000002</v>
      </c>
      <c r="E24" s="339">
        <f t="shared" si="0"/>
        <v>6591.2368000000006</v>
      </c>
      <c r="F24" s="339">
        <f t="shared" si="0"/>
        <v>1734.5360000000001</v>
      </c>
      <c r="G24" s="339">
        <f t="shared" si="0"/>
        <v>0</v>
      </c>
      <c r="H24" s="339">
        <f t="shared" si="0"/>
        <v>0</v>
      </c>
      <c r="I24" s="339">
        <f t="shared" si="0"/>
        <v>0</v>
      </c>
      <c r="J24" s="339">
        <f t="shared" si="0"/>
        <v>22243.97</v>
      </c>
      <c r="K24" s="339">
        <f t="shared" si="0"/>
        <v>0</v>
      </c>
      <c r="L24" s="339">
        <f t="shared" si="0"/>
        <v>0</v>
      </c>
      <c r="M24" s="339">
        <v>0</v>
      </c>
      <c r="N24" s="371">
        <f>SUM(D24:M24)</f>
        <v>56934.69</v>
      </c>
    </row>
    <row r="25" spans="2:14" ht="24" customHeight="1" x14ac:dyDescent="0.25">
      <c r="B25" s="348"/>
      <c r="C25" s="348"/>
      <c r="D25" s="348"/>
      <c r="E25" s="348"/>
      <c r="F25" s="348"/>
      <c r="G25" s="348"/>
      <c r="H25" s="348"/>
      <c r="I25" s="348"/>
      <c r="J25" s="348"/>
      <c r="K25" s="348"/>
      <c r="L25" s="348"/>
      <c r="M25" s="348"/>
      <c r="N25" s="348"/>
    </row>
    <row r="26" spans="2:14" ht="24" customHeight="1" x14ac:dyDescent="0.25">
      <c r="B26" s="270" t="s">
        <v>302</v>
      </c>
      <c r="C26" s="271"/>
      <c r="D26" s="357"/>
      <c r="E26" s="274"/>
      <c r="F26" s="274"/>
      <c r="G26" s="274"/>
      <c r="H26" s="274"/>
      <c r="I26" s="274"/>
      <c r="J26" s="274"/>
      <c r="K26" s="274"/>
      <c r="L26" s="274"/>
      <c r="M26" s="274"/>
      <c r="N26" s="275"/>
    </row>
    <row r="27" spans="2:14" ht="24" customHeight="1" x14ac:dyDescent="0.25">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x14ac:dyDescent="0.25">
      <c r="B28" s="348"/>
      <c r="C28" s="348"/>
      <c r="D28" s="348"/>
      <c r="E28" s="348"/>
      <c r="F28" s="348"/>
      <c r="G28" s="348"/>
      <c r="H28" s="348"/>
      <c r="I28" s="348"/>
      <c r="J28" s="348"/>
      <c r="K28" s="348"/>
      <c r="L28" s="348"/>
      <c r="M28" s="348"/>
      <c r="N28" s="348"/>
    </row>
    <row r="29" spans="2:14" ht="24" customHeight="1" x14ac:dyDescent="0.25">
      <c r="B29" s="270" t="s">
        <v>303</v>
      </c>
      <c r="C29" s="271"/>
      <c r="D29" s="271"/>
      <c r="E29" s="272"/>
      <c r="F29" s="272"/>
      <c r="G29" s="272"/>
      <c r="H29" s="272"/>
      <c r="I29" s="272"/>
      <c r="J29" s="272"/>
      <c r="K29" s="272"/>
      <c r="L29" s="272"/>
      <c r="M29" s="272"/>
      <c r="N29" s="273"/>
    </row>
    <row r="30" spans="2:14" ht="24" customHeight="1" x14ac:dyDescent="0.25">
      <c r="B30" s="24">
        <v>8</v>
      </c>
      <c r="C30" s="268" t="s">
        <v>288</v>
      </c>
      <c r="D30" s="264">
        <f>'3. CSS'!F25</f>
        <v>2160099</v>
      </c>
      <c r="E30" s="264">
        <f>'4. PEI'!F21</f>
        <v>652348.99</v>
      </c>
      <c r="F30" s="264">
        <f>'5. INN'!F22</f>
        <v>160272.84</v>
      </c>
      <c r="G30" s="264">
        <f>'6. WET'!F20</f>
        <v>0</v>
      </c>
      <c r="H30" s="264">
        <f>'7. CFTN'!F21</f>
        <v>0</v>
      </c>
      <c r="I30" s="334"/>
      <c r="J30" s="264">
        <f>'8. WET RP, HP'!E14</f>
        <v>408152.78</v>
      </c>
      <c r="K30" s="264">
        <f>'4. PEI'!F17</f>
        <v>0</v>
      </c>
      <c r="L30" s="264">
        <f>'8. WET RP, HP'!E15</f>
        <v>127208</v>
      </c>
      <c r="M30" s="334"/>
      <c r="N30" s="264">
        <f t="shared" ref="N30:N35" si="1">SUM(D30:M30)</f>
        <v>3508081.6100000003</v>
      </c>
    </row>
    <row r="31" spans="2:14" ht="24" customHeight="1" x14ac:dyDescent="0.25">
      <c r="B31" s="24">
        <v>9</v>
      </c>
      <c r="C31" s="262" t="s">
        <v>5</v>
      </c>
      <c r="D31" s="261">
        <f>'3. CSS'!G25</f>
        <v>2320919.2899999996</v>
      </c>
      <c r="E31" s="261">
        <f>'4. PEI'!G21</f>
        <v>52431.369999999995</v>
      </c>
      <c r="F31" s="261">
        <f>'5. INN'!G22</f>
        <v>70889.02</v>
      </c>
      <c r="G31" s="261">
        <f>'6. WET'!G20</f>
        <v>0</v>
      </c>
      <c r="H31" s="261">
        <f>'7. CFTN'!G21</f>
        <v>0</v>
      </c>
      <c r="I31" s="7"/>
      <c r="J31" s="261">
        <f>'8. WET RP, HP'!F14</f>
        <v>0</v>
      </c>
      <c r="K31" s="261">
        <f>'4. PEI'!G17</f>
        <v>0</v>
      </c>
      <c r="L31" s="261">
        <f>'8. WET RP, HP'!F15</f>
        <v>17456.25</v>
      </c>
      <c r="M31" s="327"/>
      <c r="N31" s="264">
        <f t="shared" si="1"/>
        <v>2461695.9299999997</v>
      </c>
    </row>
    <row r="32" spans="2:14" ht="24" customHeight="1" x14ac:dyDescent="0.25">
      <c r="B32" s="24">
        <v>10</v>
      </c>
      <c r="C32" s="262" t="s">
        <v>6</v>
      </c>
      <c r="D32" s="261">
        <f>'3. CSS'!H25</f>
        <v>183745</v>
      </c>
      <c r="E32" s="261">
        <f>'4. PEI'!H21</f>
        <v>0</v>
      </c>
      <c r="F32" s="261">
        <f>'5. INN'!H22</f>
        <v>0</v>
      </c>
      <c r="G32" s="261">
        <f>'6. WET'!H20</f>
        <v>0</v>
      </c>
      <c r="H32" s="261">
        <f>'7. CFTN'!H21</f>
        <v>0</v>
      </c>
      <c r="I32" s="7"/>
      <c r="J32" s="261">
        <f>'8. WET RP, HP'!G14</f>
        <v>0</v>
      </c>
      <c r="K32" s="261">
        <f>'4. PEI'!H17</f>
        <v>0</v>
      </c>
      <c r="L32" s="261">
        <f>'8. WET RP, HP'!G15</f>
        <v>0</v>
      </c>
      <c r="M32" s="327"/>
      <c r="N32" s="264">
        <f t="shared" si="1"/>
        <v>183745</v>
      </c>
    </row>
    <row r="33" spans="2:14" ht="24" customHeight="1" x14ac:dyDescent="0.25">
      <c r="B33" s="24">
        <v>11</v>
      </c>
      <c r="C33" s="262" t="s">
        <v>31</v>
      </c>
      <c r="D33" s="261">
        <f>'3. CSS'!I25</f>
        <v>614861.48</v>
      </c>
      <c r="E33" s="261">
        <f>'4. PEI'!I21</f>
        <v>35544.080000000002</v>
      </c>
      <c r="F33" s="261">
        <f>'5. INN'!I22</f>
        <v>50173.84</v>
      </c>
      <c r="G33" s="261">
        <f>'6. WET'!I20</f>
        <v>0</v>
      </c>
      <c r="H33" s="261">
        <f>'7. CFTN'!I21</f>
        <v>0</v>
      </c>
      <c r="I33" s="7"/>
      <c r="J33" s="261">
        <f>'8. WET RP, HP'!H14</f>
        <v>0</v>
      </c>
      <c r="K33" s="261">
        <f>'4. PEI'!I17</f>
        <v>0</v>
      </c>
      <c r="L33" s="261">
        <f>'8. WET RP, HP'!H15</f>
        <v>0</v>
      </c>
      <c r="M33" s="327"/>
      <c r="N33" s="264">
        <f t="shared" si="1"/>
        <v>700579.39999999991</v>
      </c>
    </row>
    <row r="34" spans="2:14" ht="24" customHeight="1" x14ac:dyDescent="0.25">
      <c r="B34" s="24">
        <v>12</v>
      </c>
      <c r="C34" s="262" t="s">
        <v>15</v>
      </c>
      <c r="D34" s="261">
        <f>'3. CSS'!J25</f>
        <v>275490.46999999997</v>
      </c>
      <c r="E34" s="261">
        <f>'4. PEI'!J21</f>
        <v>1699.58</v>
      </c>
      <c r="F34" s="261">
        <f>'5. INN'!J22</f>
        <v>4006.17</v>
      </c>
      <c r="G34" s="261">
        <f>'6. WET'!J20</f>
        <v>0</v>
      </c>
      <c r="H34" s="261">
        <f>'7. CFTN'!J21</f>
        <v>0</v>
      </c>
      <c r="I34" s="7"/>
      <c r="J34" s="261">
        <f>'8. WET RP, HP'!I14</f>
        <v>0</v>
      </c>
      <c r="K34" s="261">
        <f>'4. PEI'!J17</f>
        <v>0</v>
      </c>
      <c r="L34" s="261">
        <f>'8. WET RP, HP'!I15</f>
        <v>0</v>
      </c>
      <c r="M34" s="327"/>
      <c r="N34" s="264">
        <f t="shared" si="1"/>
        <v>281196.21999999997</v>
      </c>
    </row>
    <row r="35" spans="2:14" ht="24" customHeight="1" x14ac:dyDescent="0.25">
      <c r="B35" s="24">
        <v>13</v>
      </c>
      <c r="C35" s="266" t="s">
        <v>25</v>
      </c>
      <c r="D35" s="267">
        <f>SUM(D30:D34)</f>
        <v>5555115.2399999993</v>
      </c>
      <c r="E35" s="267">
        <f t="shared" ref="E35:L35" si="2">SUM(E30:E34)</f>
        <v>742024.0199999999</v>
      </c>
      <c r="F35" s="267">
        <f t="shared" si="2"/>
        <v>285341.86999999994</v>
      </c>
      <c r="G35" s="267">
        <f t="shared" si="2"/>
        <v>0</v>
      </c>
      <c r="H35" s="267">
        <f t="shared" si="2"/>
        <v>0</v>
      </c>
      <c r="I35" s="267">
        <f t="shared" si="2"/>
        <v>0</v>
      </c>
      <c r="J35" s="267">
        <f t="shared" si="2"/>
        <v>408152.78</v>
      </c>
      <c r="K35" s="267">
        <f t="shared" si="2"/>
        <v>0</v>
      </c>
      <c r="L35" s="267">
        <f t="shared" si="2"/>
        <v>144664.25</v>
      </c>
      <c r="M35" s="7"/>
      <c r="N35" s="339">
        <f t="shared" si="1"/>
        <v>7135298.1599999992</v>
      </c>
    </row>
    <row r="36" spans="2:14" ht="24" customHeight="1" x14ac:dyDescent="0.25">
      <c r="B36" s="348"/>
      <c r="C36" s="348"/>
      <c r="D36" s="348"/>
      <c r="E36" s="348"/>
      <c r="F36" s="348"/>
      <c r="G36" s="348"/>
      <c r="H36" s="348"/>
      <c r="I36" s="348"/>
      <c r="J36" s="348"/>
      <c r="K36" s="348"/>
      <c r="L36" s="348"/>
      <c r="M36" s="348"/>
      <c r="N36" s="348"/>
    </row>
    <row r="37" spans="2:14" x14ac:dyDescent="0.25">
      <c r="B37" s="260"/>
      <c r="C37" s="3"/>
      <c r="D37" s="347"/>
      <c r="F37" s="260"/>
      <c r="G37" s="90"/>
      <c r="H37" s="260"/>
      <c r="I37" s="260"/>
      <c r="J37" s="260"/>
      <c r="K37" s="260"/>
      <c r="L37" s="260"/>
      <c r="M37" s="260"/>
      <c r="N37" s="260"/>
    </row>
    <row r="38" spans="2:14" x14ac:dyDescent="0.25">
      <c r="B38" s="270" t="s">
        <v>309</v>
      </c>
      <c r="C38" s="346"/>
      <c r="D38" s="280" t="s">
        <v>25</v>
      </c>
      <c r="E38" s="260"/>
      <c r="F38" s="90"/>
      <c r="G38" s="260"/>
      <c r="H38" s="260"/>
      <c r="I38" s="260"/>
      <c r="J38" s="260"/>
      <c r="K38" s="260"/>
      <c r="L38" s="260"/>
      <c r="M38" s="260"/>
      <c r="N38" s="347"/>
    </row>
    <row r="39" spans="2:14" x14ac:dyDescent="0.25">
      <c r="B39" s="24">
        <v>14</v>
      </c>
      <c r="C39" s="358" t="s">
        <v>22</v>
      </c>
      <c r="D39" s="366">
        <f>'3. CSS'!K14+'4. PEI'!K14+'5. INN'!K14+'6. WET'!K14+'7. CFTN'!K14</f>
        <v>0</v>
      </c>
      <c r="F39" s="90"/>
      <c r="G39" s="260"/>
      <c r="H39" s="260"/>
      <c r="I39" s="260"/>
      <c r="J39" s="260"/>
      <c r="K39" s="260"/>
      <c r="L39" s="260"/>
      <c r="M39" s="260"/>
      <c r="N39" s="347"/>
    </row>
    <row r="40" spans="2:14" x14ac:dyDescent="0.25">
      <c r="B40" s="24">
        <v>15</v>
      </c>
      <c r="C40" s="358" t="s">
        <v>23</v>
      </c>
      <c r="D40" s="366">
        <f>'3. CSS'!K15+'4. PEI'!K15+'5. INN'!K19+'6. WET'!K15+'7. CFTN'!K16+'7. CFTN'!K17</f>
        <v>0</v>
      </c>
      <c r="E40" s="263"/>
      <c r="F40" s="260"/>
      <c r="G40" s="260"/>
      <c r="H40" s="260"/>
      <c r="I40" s="260"/>
      <c r="J40" s="260"/>
      <c r="K40" s="260"/>
      <c r="L40" s="260"/>
      <c r="M40" s="260"/>
      <c r="N40" s="347"/>
    </row>
    <row r="41" spans="2:14" x14ac:dyDescent="0.25">
      <c r="B41" s="24">
        <v>16</v>
      </c>
      <c r="C41" s="358" t="s">
        <v>24</v>
      </c>
      <c r="D41" s="366">
        <f>'3. CSS'!K16+'4. PEI'!K16+'5. INN'!K15+'5. INN'!K18+'6. WET'!K16+'7. CFTN'!K18+'7. CFTN'!K19</f>
        <v>888495.22</v>
      </c>
      <c r="E41" s="263"/>
      <c r="F41" s="260"/>
      <c r="G41" s="260"/>
      <c r="H41" s="260"/>
      <c r="I41" s="260"/>
      <c r="J41" s="260"/>
      <c r="K41" s="260"/>
      <c r="L41" s="260"/>
      <c r="M41" s="260"/>
      <c r="N41" s="347"/>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9zFeYTkz/rmbk5EwSNAiI9r0d4iJq7Y9tUHBLnRubATjaCWQDTrVYP664LSNGCUDDwCTbwq6Cql/9ExItlppNQ==" saltValue="vjgdUi+B7ANJuxQFj3Ck9g=="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scale="41"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L140"/>
  <sheetViews>
    <sheetView showGridLines="0" zoomScale="70" zoomScaleNormal="70" zoomScaleSheetLayoutView="40" zoomScalePageLayoutView="70" workbookViewId="0">
      <selection sqref="A1:L42"/>
    </sheetView>
  </sheetViews>
  <sheetFormatPr defaultColWidth="9.140625" defaultRowHeight="15.75" zeroHeight="1" x14ac:dyDescent="0.25"/>
  <cols>
    <col min="1" max="1" width="2.7109375" style="278" customWidth="1"/>
    <col min="2" max="2" width="6.7109375" style="278" customWidth="1"/>
    <col min="3" max="3" width="13.5703125" style="278" customWidth="1"/>
    <col min="4" max="5" width="50.7109375" style="278" customWidth="1"/>
    <col min="6" max="6" width="20.7109375" style="278" customWidth="1"/>
    <col min="7" max="7" width="27.5703125" style="278" bestFit="1" customWidth="1"/>
    <col min="8" max="8" width="21.5703125" style="278" customWidth="1"/>
    <col min="9" max="9" width="25.85546875" style="278" bestFit="1" customWidth="1"/>
    <col min="10" max="10" width="17.7109375" style="278" customWidth="1"/>
    <col min="11" max="11" width="23" style="278" customWidth="1"/>
    <col min="12" max="12" width="20.140625" style="278" customWidth="1"/>
    <col min="13" max="13" width="40.28515625" customWidth="1"/>
  </cols>
  <sheetData>
    <row r="1" spans="1:12" x14ac:dyDescent="0.25">
      <c r="A1" s="281"/>
      <c r="B1" s="445"/>
      <c r="C1" s="445"/>
      <c r="D1" s="445"/>
      <c r="E1" s="281"/>
      <c r="F1" s="281"/>
      <c r="G1" s="281"/>
      <c r="H1" s="281"/>
      <c r="I1" s="281"/>
      <c r="J1" s="281"/>
      <c r="K1" s="281"/>
      <c r="L1" s="281"/>
    </row>
    <row r="2" spans="1:12" s="321" customFormat="1" ht="18" x14ac:dyDescent="0.25">
      <c r="B2" s="393" t="str">
        <f>'1. Information'!B2</f>
        <v>Version 7/1/2018</v>
      </c>
    </row>
    <row r="3" spans="1:12" ht="18" x14ac:dyDescent="0.25">
      <c r="A3" s="281"/>
      <c r="B3" s="227" t="str">
        <f>'1. Information'!B3</f>
        <v>Annual Mental Health Services Act Revenue and Expenditure Report</v>
      </c>
      <c r="C3" s="227"/>
      <c r="D3" s="227"/>
      <c r="E3" s="227"/>
      <c r="F3" s="227"/>
      <c r="G3" s="227"/>
      <c r="H3" s="227"/>
      <c r="I3" s="227"/>
      <c r="J3" s="227"/>
      <c r="K3" s="227"/>
      <c r="L3" s="281"/>
    </row>
    <row r="4" spans="1:12" ht="18" x14ac:dyDescent="0.25">
      <c r="A4" s="281"/>
      <c r="B4" s="227" t="str">
        <f>'1. Information'!B4</f>
        <v>Fiscal Year 2017-18</v>
      </c>
      <c r="C4" s="227"/>
      <c r="D4" s="227"/>
      <c r="E4" s="227"/>
      <c r="F4" s="227"/>
      <c r="G4" s="227"/>
      <c r="H4" s="227"/>
      <c r="I4" s="227"/>
      <c r="J4" s="227"/>
      <c r="K4" s="227"/>
      <c r="L4" s="281"/>
    </row>
    <row r="5" spans="1:12" ht="18" x14ac:dyDescent="0.25">
      <c r="A5" s="281"/>
      <c r="B5" s="227" t="s">
        <v>135</v>
      </c>
      <c r="C5" s="227"/>
      <c r="D5" s="227"/>
      <c r="E5" s="227"/>
      <c r="F5" s="227"/>
      <c r="G5" s="227"/>
      <c r="H5" s="227"/>
      <c r="I5" s="227"/>
      <c r="J5" s="227"/>
      <c r="K5" s="227"/>
      <c r="L5" s="281"/>
    </row>
    <row r="6" spans="1:12" x14ac:dyDescent="0.25">
      <c r="A6" s="281"/>
      <c r="B6" s="68"/>
      <c r="C6" s="68"/>
      <c r="D6" s="68"/>
      <c r="E6" s="68"/>
      <c r="F6" s="68"/>
      <c r="G6" s="68"/>
      <c r="H6" s="68"/>
      <c r="I6" s="68"/>
      <c r="J6" s="68"/>
      <c r="K6" s="68"/>
      <c r="L6" s="281"/>
    </row>
    <row r="7" spans="1:12" x14ac:dyDescent="0.25">
      <c r="A7" s="281"/>
      <c r="B7" s="446" t="s">
        <v>1</v>
      </c>
      <c r="C7" s="446"/>
      <c r="D7" s="9" t="str">
        <f>IF(ISBLANK('1. Information'!D8),"",'1. Information'!D8)</f>
        <v>Glenn</v>
      </c>
      <c r="E7" s="281"/>
      <c r="F7" s="279" t="s">
        <v>2</v>
      </c>
      <c r="G7" s="282">
        <f>IF(ISBLANK('1. Information'!D7),"",'1. Information'!D7)</f>
        <v>43437</v>
      </c>
      <c r="H7" s="281"/>
      <c r="I7" s="281"/>
      <c r="J7" s="281"/>
      <c r="K7" s="283"/>
      <c r="L7" s="281"/>
    </row>
    <row r="8" spans="1:12" x14ac:dyDescent="0.25">
      <c r="A8" s="281"/>
      <c r="B8" s="281"/>
      <c r="C8" s="6"/>
      <c r="D8" s="6"/>
      <c r="E8" s="6"/>
      <c r="F8" s="281"/>
      <c r="G8" s="3"/>
      <c r="H8" s="284"/>
      <c r="I8" s="281"/>
      <c r="J8" s="281"/>
      <c r="K8"/>
      <c r="L8" s="283"/>
    </row>
    <row r="9" spans="1:12" ht="18.75" thickBot="1" x14ac:dyDescent="0.3">
      <c r="A9" s="281"/>
      <c r="B9" s="228" t="s">
        <v>260</v>
      </c>
      <c r="C9" s="41"/>
      <c r="D9" s="41"/>
      <c r="E9" s="41"/>
      <c r="F9" s="285"/>
      <c r="G9" s="55"/>
      <c r="H9" s="286"/>
      <c r="I9" s="285"/>
      <c r="J9" s="285"/>
      <c r="K9" s="285"/>
      <c r="L9"/>
    </row>
    <row r="10" spans="1:12" ht="16.5"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x14ac:dyDescent="0.25">
      <c r="A12" s="281"/>
      <c r="F12" s="340" t="s">
        <v>28</v>
      </c>
      <c r="G12" s="438" t="s">
        <v>30</v>
      </c>
      <c r="H12" s="436"/>
      <c r="I12" s="436"/>
      <c r="J12" s="439"/>
      <c r="K12" s="303"/>
      <c r="L12"/>
    </row>
    <row r="13" spans="1:12" ht="47.25" x14ac:dyDescent="0.25">
      <c r="A13" s="281"/>
      <c r="B13" s="40"/>
      <c r="F13" s="30" t="s">
        <v>300</v>
      </c>
      <c r="G13" s="27" t="s">
        <v>5</v>
      </c>
      <c r="H13" s="44" t="s">
        <v>6</v>
      </c>
      <c r="I13" s="27" t="s">
        <v>31</v>
      </c>
      <c r="J13" s="27" t="s">
        <v>15</v>
      </c>
      <c r="K13" s="302" t="s">
        <v>278</v>
      </c>
      <c r="L13"/>
    </row>
    <row r="14" spans="1:12" x14ac:dyDescent="0.25">
      <c r="A14" s="281"/>
      <c r="B14" s="277">
        <v>1</v>
      </c>
      <c r="C14" s="443" t="s">
        <v>7</v>
      </c>
      <c r="D14" s="443"/>
      <c r="E14" s="443"/>
      <c r="F14" s="367"/>
      <c r="G14" s="368"/>
      <c r="H14" s="353"/>
      <c r="I14" s="290"/>
      <c r="J14" s="290"/>
      <c r="K14" s="292">
        <f>SUM(F14:J14)</f>
        <v>0</v>
      </c>
      <c r="L14"/>
    </row>
    <row r="15" spans="1:12" ht="15" customHeight="1" x14ac:dyDescent="0.25">
      <c r="A15" s="281"/>
      <c r="B15" s="277">
        <v>2</v>
      </c>
      <c r="C15" s="443" t="s">
        <v>8</v>
      </c>
      <c r="D15" s="443"/>
      <c r="E15" s="443"/>
      <c r="F15" s="367"/>
      <c r="G15" s="290"/>
      <c r="H15" s="290"/>
      <c r="I15" s="290"/>
      <c r="J15" s="290"/>
      <c r="K15" s="292">
        <f>SUM(F15:J15)</f>
        <v>0</v>
      </c>
      <c r="L15"/>
    </row>
    <row r="16" spans="1:12" x14ac:dyDescent="0.25">
      <c r="A16" s="281"/>
      <c r="B16" s="277">
        <v>3</v>
      </c>
      <c r="C16" s="443" t="s">
        <v>129</v>
      </c>
      <c r="D16" s="443"/>
      <c r="E16" s="443"/>
      <c r="F16" s="367">
        <v>601096.65</v>
      </c>
      <c r="G16" s="290">
        <v>197778.78</v>
      </c>
      <c r="H16" s="290">
        <v>23916</v>
      </c>
      <c r="I16" s="290"/>
      <c r="J16" s="290">
        <v>920.82</v>
      </c>
      <c r="K16" s="292">
        <f t="shared" ref="K16:K23" si="0">SUM(F16:J16)</f>
        <v>823712.25</v>
      </c>
      <c r="L16"/>
    </row>
    <row r="17" spans="1:12" x14ac:dyDescent="0.25">
      <c r="A17" s="281"/>
      <c r="B17" s="277">
        <v>4</v>
      </c>
      <c r="C17" s="444" t="s">
        <v>218</v>
      </c>
      <c r="D17" s="444"/>
      <c r="E17" s="444"/>
      <c r="F17" s="367"/>
      <c r="G17" s="290"/>
      <c r="H17" s="290"/>
      <c r="I17" s="290"/>
      <c r="J17" s="290"/>
      <c r="K17" s="292">
        <f t="shared" si="0"/>
        <v>0</v>
      </c>
      <c r="L17"/>
    </row>
    <row r="18" spans="1:12" x14ac:dyDescent="0.25">
      <c r="A18" s="281"/>
      <c r="B18" s="277">
        <v>5</v>
      </c>
      <c r="C18" s="444" t="s">
        <v>219</v>
      </c>
      <c r="D18" s="444"/>
      <c r="E18" s="444"/>
      <c r="F18" s="367"/>
      <c r="G18" s="294"/>
      <c r="H18" s="294"/>
      <c r="I18" s="294"/>
      <c r="J18" s="294"/>
      <c r="K18" s="292">
        <f t="shared" si="0"/>
        <v>0</v>
      </c>
      <c r="L18"/>
    </row>
    <row r="19" spans="1:12" x14ac:dyDescent="0.25">
      <c r="A19" s="281"/>
      <c r="B19" s="277">
        <v>6</v>
      </c>
      <c r="C19" s="443" t="s">
        <v>216</v>
      </c>
      <c r="D19" s="443"/>
      <c r="E19" s="443"/>
      <c r="F19" s="290"/>
      <c r="G19" s="294"/>
      <c r="H19" s="294"/>
      <c r="I19" s="294"/>
      <c r="J19" s="294"/>
      <c r="K19" s="293">
        <f t="shared" si="0"/>
        <v>0</v>
      </c>
      <c r="L19"/>
    </row>
    <row r="20" spans="1:12" x14ac:dyDescent="0.25">
      <c r="A20" s="283"/>
      <c r="B20" s="256">
        <v>7</v>
      </c>
      <c r="C20" s="440" t="s">
        <v>226</v>
      </c>
      <c r="D20" s="441"/>
      <c r="E20" s="442"/>
      <c r="F20" s="290"/>
      <c r="G20" s="293"/>
      <c r="H20" s="293"/>
      <c r="I20" s="293"/>
      <c r="J20" s="293"/>
      <c r="K20" s="293">
        <f t="shared" si="0"/>
        <v>0</v>
      </c>
      <c r="L20"/>
    </row>
    <row r="21" spans="1:12" x14ac:dyDescent="0.25">
      <c r="A21" s="283"/>
      <c r="B21" s="256">
        <v>8</v>
      </c>
      <c r="C21" s="440" t="s">
        <v>227</v>
      </c>
      <c r="D21" s="441"/>
      <c r="E21" s="442"/>
      <c r="F21" s="290"/>
      <c r="G21" s="293"/>
      <c r="H21" s="293"/>
      <c r="I21" s="293"/>
      <c r="J21" s="293"/>
      <c r="K21" s="293">
        <f t="shared" si="0"/>
        <v>0</v>
      </c>
      <c r="L21"/>
    </row>
    <row r="22" spans="1:12" x14ac:dyDescent="0.25">
      <c r="A22" s="283"/>
      <c r="B22" s="256">
        <v>9</v>
      </c>
      <c r="C22" s="440" t="s">
        <v>225</v>
      </c>
      <c r="D22" s="441"/>
      <c r="E22" s="442"/>
      <c r="F22" s="290"/>
      <c r="G22" s="293"/>
      <c r="H22" s="293"/>
      <c r="I22" s="293"/>
      <c r="J22" s="293"/>
      <c r="K22" s="293">
        <f t="shared" si="0"/>
        <v>0</v>
      </c>
      <c r="L22"/>
    </row>
    <row r="23" spans="1:12" x14ac:dyDescent="0.25">
      <c r="A23" s="281"/>
      <c r="B23" s="277">
        <v>10</v>
      </c>
      <c r="C23" s="443" t="s">
        <v>140</v>
      </c>
      <c r="D23" s="443"/>
      <c r="E23" s="443"/>
      <c r="F23" s="294">
        <f>SUM(G33:G132)</f>
        <v>1559002.3499999999</v>
      </c>
      <c r="G23" s="293">
        <f>SUM(H33:H132)</f>
        <v>2123140.5099999998</v>
      </c>
      <c r="H23" s="293">
        <f>SUM(I33:I132)</f>
        <v>159829</v>
      </c>
      <c r="I23" s="293">
        <f>SUM(J33:J132)</f>
        <v>614861.48</v>
      </c>
      <c r="J23" s="293">
        <f>SUM(K33:K132)</f>
        <v>274569.64999999997</v>
      </c>
      <c r="K23" s="293">
        <f t="shared" si="0"/>
        <v>4731402.99</v>
      </c>
      <c r="L23"/>
    </row>
    <row r="24" spans="1:12" ht="30.95" customHeight="1" x14ac:dyDescent="0.25">
      <c r="A24" s="281"/>
      <c r="B24" s="277">
        <v>11</v>
      </c>
      <c r="C24" s="430" t="s">
        <v>223</v>
      </c>
      <c r="D24" s="431"/>
      <c r="E24" s="432"/>
      <c r="F24" s="7">
        <f>SUM(F14:F16,F18:F23)</f>
        <v>2160099</v>
      </c>
      <c r="G24" s="7">
        <f>SUM(G14:G16,G18:G23)</f>
        <v>2320919.2899999996</v>
      </c>
      <c r="H24" s="43">
        <f t="shared" ref="H24:J24" si="1">SUM(H14:H16,H18:H23)</f>
        <v>183745</v>
      </c>
      <c r="I24" s="7">
        <f t="shared" si="1"/>
        <v>614861.48</v>
      </c>
      <c r="J24" s="7">
        <f t="shared" si="1"/>
        <v>275490.46999999997</v>
      </c>
      <c r="K24" s="7">
        <f>SUM(K14:K16,K18:K23)</f>
        <v>5555115.2400000002</v>
      </c>
      <c r="L24"/>
    </row>
    <row r="25" spans="1:12" s="325" customFormat="1" ht="30.95" customHeight="1" x14ac:dyDescent="0.25">
      <c r="A25" s="281"/>
      <c r="B25" s="277">
        <v>12</v>
      </c>
      <c r="C25" s="437" t="s">
        <v>283</v>
      </c>
      <c r="D25" s="437"/>
      <c r="E25" s="437"/>
      <c r="F25" s="7">
        <f>SUM(F14:F16,F18,F23)</f>
        <v>2160099</v>
      </c>
      <c r="G25" s="299">
        <f t="shared" ref="G25:J25" si="2">SUM(G14:G16,G18,G23)</f>
        <v>2320919.2899999996</v>
      </c>
      <c r="H25" s="299">
        <f t="shared" si="2"/>
        <v>183745</v>
      </c>
      <c r="I25" s="299">
        <f t="shared" si="2"/>
        <v>614861.48</v>
      </c>
      <c r="J25" s="7">
        <f t="shared" si="2"/>
        <v>275490.46999999997</v>
      </c>
      <c r="K25" s="7">
        <f>SUM(K14:K16,K18,K23)</f>
        <v>5555115.2400000002</v>
      </c>
    </row>
    <row r="26" spans="1:12" x14ac:dyDescent="0.25">
      <c r="A26" s="281"/>
      <c r="B26" s="281"/>
      <c r="C26" s="281"/>
      <c r="D26" s="3"/>
      <c r="E26" s="3"/>
      <c r="F26" s="57"/>
      <c r="G26" s="283"/>
      <c r="H26" s="283"/>
      <c r="I26" s="283"/>
      <c r="J26" s="283"/>
      <c r="K26" s="283"/>
      <c r="L26" s="281"/>
    </row>
    <row r="27" spans="1:12" x14ac:dyDescent="0.25">
      <c r="A27" s="281"/>
      <c r="B27" s="281"/>
      <c r="C27" s="59"/>
      <c r="D27" s="3"/>
      <c r="E27" s="3"/>
      <c r="F27" s="60"/>
      <c r="G27" s="283"/>
      <c r="H27" s="283"/>
      <c r="I27" s="283"/>
      <c r="J27" s="283"/>
      <c r="K27" s="283"/>
      <c r="L27" s="281"/>
    </row>
    <row r="28" spans="1:12" ht="18.75" thickBot="1" x14ac:dyDescent="0.3">
      <c r="A28" s="281"/>
      <c r="B28" s="229" t="s">
        <v>261</v>
      </c>
      <c r="C28" s="58"/>
      <c r="D28" s="55"/>
      <c r="E28" s="55"/>
      <c r="F28" s="61"/>
      <c r="G28" s="287"/>
      <c r="H28" s="287"/>
      <c r="I28" s="287"/>
      <c r="J28" s="287"/>
      <c r="K28" s="287"/>
      <c r="L28" s="285"/>
    </row>
    <row r="29" spans="1:12" ht="16.5" thickTop="1" x14ac:dyDescent="0.25">
      <c r="A29" s="281"/>
      <c r="B29" s="128"/>
      <c r="C29" s="59"/>
      <c r="D29" s="3"/>
      <c r="E29" s="3"/>
      <c r="F29" s="60"/>
      <c r="G29" s="283"/>
      <c r="H29" s="283"/>
      <c r="I29" s="283"/>
      <c r="J29" s="283"/>
      <c r="K29" s="283"/>
      <c r="L29" s="281"/>
    </row>
    <row r="30" spans="1:12"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x14ac:dyDescent="0.25">
      <c r="A31" s="281"/>
      <c r="B31" s="5"/>
      <c r="C31" s="323"/>
      <c r="D31" s="436" t="s">
        <v>166</v>
      </c>
      <c r="E31" s="436"/>
      <c r="F31" s="436"/>
      <c r="G31" s="344" t="s">
        <v>28</v>
      </c>
      <c r="H31" s="433" t="s">
        <v>30</v>
      </c>
      <c r="I31" s="434"/>
      <c r="J31" s="434"/>
      <c r="K31" s="435"/>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x14ac:dyDescent="0.25">
      <c r="A33" s="281"/>
      <c r="B33" s="295">
        <v>1</v>
      </c>
      <c r="C33" s="296">
        <f t="shared" ref="C33:C64" si="3">IF(L33&lt;&gt;0,VLOOKUP($D$7,Info_County_Code,2,FALSE),"")</f>
        <v>11</v>
      </c>
      <c r="D33" s="395" t="s">
        <v>328</v>
      </c>
      <c r="E33" s="395"/>
      <c r="F33" s="297" t="s">
        <v>102</v>
      </c>
      <c r="G33" s="291">
        <v>325780.71999999997</v>
      </c>
      <c r="H33" s="291">
        <v>420177.6</v>
      </c>
      <c r="I33" s="291">
        <v>31454.35</v>
      </c>
      <c r="J33" s="318">
        <v>124127.28</v>
      </c>
      <c r="K33" s="291">
        <f>28342.35+1693.07+5602.6+4557.69+13623.36</f>
        <v>53819.07</v>
      </c>
      <c r="L33" s="293">
        <f>SUM(G33:K33)</f>
        <v>955359.0199999999</v>
      </c>
    </row>
    <row r="34" spans="1:12" s="359" customFormat="1" x14ac:dyDescent="0.25">
      <c r="A34" s="281"/>
      <c r="B34" s="295">
        <v>2</v>
      </c>
      <c r="C34" s="296">
        <f t="shared" si="3"/>
        <v>11</v>
      </c>
      <c r="D34" s="395" t="s">
        <v>328</v>
      </c>
      <c r="E34" s="395"/>
      <c r="F34" s="297" t="s">
        <v>103</v>
      </c>
      <c r="G34" s="291">
        <v>1233221.6299999999</v>
      </c>
      <c r="H34" s="291">
        <v>1702962.91</v>
      </c>
      <c r="I34" s="291">
        <v>128374.65</v>
      </c>
      <c r="J34" s="318">
        <v>490734.2</v>
      </c>
      <c r="K34" s="291">
        <f>115673.65+6909.93+23964.67+18601.31+55601.02</f>
        <v>220750.58</v>
      </c>
      <c r="L34" s="293">
        <f t="shared" ref="L34:L97" si="4">SUM(G34:K34)</f>
        <v>3776043.97</v>
      </c>
    </row>
    <row r="35" spans="1:12" s="359" customFormat="1" x14ac:dyDescent="0.25">
      <c r="A35" s="281"/>
      <c r="B35" s="295">
        <v>3</v>
      </c>
      <c r="C35" s="296" t="str">
        <f t="shared" si="3"/>
        <v/>
      </c>
      <c r="D35" s="395"/>
      <c r="E35" s="395"/>
      <c r="F35" s="297"/>
      <c r="G35" s="291"/>
      <c r="H35" s="291"/>
      <c r="I35" s="291"/>
      <c r="J35" s="318"/>
      <c r="K35" s="291"/>
      <c r="L35" s="293">
        <f t="shared" si="4"/>
        <v>0</v>
      </c>
    </row>
    <row r="36" spans="1:12" s="359" customFormat="1" x14ac:dyDescent="0.25">
      <c r="A36" s="281"/>
      <c r="B36" s="295">
        <v>4</v>
      </c>
      <c r="C36" s="296" t="str">
        <f t="shared" si="3"/>
        <v/>
      </c>
      <c r="D36" s="395"/>
      <c r="E36" s="395"/>
      <c r="F36" s="297"/>
      <c r="G36" s="291"/>
      <c r="H36" s="291"/>
      <c r="I36" s="291"/>
      <c r="J36" s="318"/>
      <c r="K36" s="291"/>
      <c r="L36" s="293">
        <f t="shared" si="4"/>
        <v>0</v>
      </c>
    </row>
    <row r="37" spans="1:12" s="359" customFormat="1" x14ac:dyDescent="0.25">
      <c r="A37" s="281"/>
      <c r="B37" s="295">
        <v>5</v>
      </c>
      <c r="C37" s="296" t="str">
        <f t="shared" si="3"/>
        <v/>
      </c>
      <c r="D37" s="395"/>
      <c r="E37" s="395"/>
      <c r="F37" s="297"/>
      <c r="G37" s="291"/>
      <c r="H37" s="291"/>
      <c r="I37" s="291"/>
      <c r="J37" s="318"/>
      <c r="K37" s="291"/>
      <c r="L37" s="293">
        <f t="shared" si="4"/>
        <v>0</v>
      </c>
    </row>
    <row r="38" spans="1:12" s="359" customFormat="1" x14ac:dyDescent="0.25">
      <c r="A38" s="281"/>
      <c r="B38" s="295">
        <v>6</v>
      </c>
      <c r="C38" s="296" t="str">
        <f t="shared" si="3"/>
        <v/>
      </c>
      <c r="D38" s="395"/>
      <c r="E38" s="395"/>
      <c r="F38" s="297"/>
      <c r="G38" s="291"/>
      <c r="H38" s="291"/>
      <c r="I38" s="291"/>
      <c r="J38" s="318"/>
      <c r="K38" s="291"/>
      <c r="L38" s="293">
        <f t="shared" si="4"/>
        <v>0</v>
      </c>
    </row>
    <row r="39" spans="1:12" s="359" customFormat="1" x14ac:dyDescent="0.25">
      <c r="A39" s="281"/>
      <c r="B39" s="295">
        <v>7</v>
      </c>
      <c r="C39" s="296" t="str">
        <f t="shared" si="3"/>
        <v/>
      </c>
      <c r="D39" s="395"/>
      <c r="E39" s="395"/>
      <c r="F39" s="297"/>
      <c r="G39" s="291"/>
      <c r="H39" s="291"/>
      <c r="I39" s="291"/>
      <c r="J39" s="318"/>
      <c r="K39" s="291"/>
      <c r="L39" s="293">
        <f t="shared" si="4"/>
        <v>0</v>
      </c>
    </row>
    <row r="40" spans="1:12" s="359" customFormat="1" x14ac:dyDescent="0.25">
      <c r="A40" s="281"/>
      <c r="B40" s="295">
        <v>8</v>
      </c>
      <c r="C40" s="296" t="str">
        <f t="shared" si="3"/>
        <v/>
      </c>
      <c r="D40" s="395"/>
      <c r="E40" s="395"/>
      <c r="F40" s="297"/>
      <c r="G40" s="291"/>
      <c r="H40" s="291"/>
      <c r="I40" s="291"/>
      <c r="J40" s="318"/>
      <c r="K40" s="291"/>
      <c r="L40" s="293">
        <f t="shared" si="4"/>
        <v>0</v>
      </c>
    </row>
    <row r="41" spans="1:12" s="359" customFormat="1" x14ac:dyDescent="0.25">
      <c r="A41" s="281"/>
      <c r="B41" s="295">
        <v>9</v>
      </c>
      <c r="C41" s="296" t="str">
        <f t="shared" si="3"/>
        <v/>
      </c>
      <c r="D41" s="395"/>
      <c r="E41" s="395"/>
      <c r="F41" s="297"/>
      <c r="G41" s="291"/>
      <c r="H41" s="291"/>
      <c r="I41" s="291"/>
      <c r="J41" s="318"/>
      <c r="K41" s="291"/>
      <c r="L41" s="293">
        <f t="shared" si="4"/>
        <v>0</v>
      </c>
    </row>
    <row r="42" spans="1:12" s="359" customFormat="1" x14ac:dyDescent="0.25">
      <c r="A42" s="281"/>
      <c r="B42" s="295">
        <v>10</v>
      </c>
      <c r="C42" s="296" t="str">
        <f t="shared" si="3"/>
        <v/>
      </c>
      <c r="D42" s="395"/>
      <c r="E42" s="395"/>
      <c r="F42" s="297"/>
      <c r="G42" s="291"/>
      <c r="H42" s="291"/>
      <c r="I42" s="291"/>
      <c r="J42" s="318"/>
      <c r="K42" s="291"/>
      <c r="L42" s="293">
        <f t="shared" si="4"/>
        <v>0</v>
      </c>
    </row>
    <row r="43" spans="1:12" s="359" customFormat="1" x14ac:dyDescent="0.25">
      <c r="A43" s="281"/>
      <c r="B43" s="295">
        <v>11</v>
      </c>
      <c r="C43" s="296" t="str">
        <f t="shared" si="3"/>
        <v/>
      </c>
      <c r="D43" s="395"/>
      <c r="E43" s="395"/>
      <c r="F43" s="297"/>
      <c r="G43" s="291"/>
      <c r="H43" s="291"/>
      <c r="I43" s="291"/>
      <c r="J43" s="318"/>
      <c r="K43" s="291"/>
      <c r="L43" s="293">
        <f t="shared" si="4"/>
        <v>0</v>
      </c>
    </row>
    <row r="44" spans="1:12" s="359" customFormat="1" x14ac:dyDescent="0.25">
      <c r="A44" s="281"/>
      <c r="B44" s="295">
        <v>12</v>
      </c>
      <c r="C44" s="296" t="str">
        <f t="shared" si="3"/>
        <v/>
      </c>
      <c r="D44" s="395"/>
      <c r="E44" s="395"/>
      <c r="F44" s="297"/>
      <c r="G44" s="291"/>
      <c r="H44" s="291"/>
      <c r="I44" s="291"/>
      <c r="J44" s="318"/>
      <c r="K44" s="291"/>
      <c r="L44" s="293">
        <f t="shared" si="4"/>
        <v>0</v>
      </c>
    </row>
    <row r="45" spans="1:12" s="359" customFormat="1" x14ac:dyDescent="0.25">
      <c r="A45" s="281"/>
      <c r="B45" s="295">
        <v>13</v>
      </c>
      <c r="C45" s="296" t="str">
        <f t="shared" si="3"/>
        <v/>
      </c>
      <c r="D45" s="395"/>
      <c r="E45" s="395"/>
      <c r="F45" s="297"/>
      <c r="G45" s="291"/>
      <c r="H45" s="291"/>
      <c r="I45" s="291"/>
      <c r="J45" s="318"/>
      <c r="K45" s="291"/>
      <c r="L45" s="293">
        <f t="shared" si="4"/>
        <v>0</v>
      </c>
    </row>
    <row r="46" spans="1:12" s="359" customFormat="1" x14ac:dyDescent="0.25">
      <c r="A46" s="281"/>
      <c r="B46" s="295">
        <v>14</v>
      </c>
      <c r="C46" s="296" t="str">
        <f t="shared" si="3"/>
        <v/>
      </c>
      <c r="D46" s="395"/>
      <c r="E46" s="395"/>
      <c r="F46" s="297"/>
      <c r="G46" s="291"/>
      <c r="H46" s="291"/>
      <c r="I46" s="291"/>
      <c r="J46" s="318"/>
      <c r="K46" s="291"/>
      <c r="L46" s="293">
        <f t="shared" si="4"/>
        <v>0</v>
      </c>
    </row>
    <row r="47" spans="1:12" s="359" customFormat="1" x14ac:dyDescent="0.25">
      <c r="A47" s="281"/>
      <c r="B47" s="295">
        <v>15</v>
      </c>
      <c r="C47" s="296" t="str">
        <f t="shared" si="3"/>
        <v/>
      </c>
      <c r="D47" s="395"/>
      <c r="E47" s="395"/>
      <c r="F47" s="297"/>
      <c r="G47" s="291"/>
      <c r="H47" s="291"/>
      <c r="I47" s="291"/>
      <c r="J47" s="318"/>
      <c r="K47" s="291"/>
      <c r="L47" s="293">
        <f t="shared" si="4"/>
        <v>0</v>
      </c>
    </row>
    <row r="48" spans="1:12" s="359" customFormat="1" x14ac:dyDescent="0.25">
      <c r="A48" s="281"/>
      <c r="B48" s="295">
        <v>16</v>
      </c>
      <c r="C48" s="296" t="str">
        <f t="shared" si="3"/>
        <v/>
      </c>
      <c r="D48" s="395"/>
      <c r="E48" s="395"/>
      <c r="F48" s="297"/>
      <c r="G48" s="291"/>
      <c r="H48" s="291"/>
      <c r="I48" s="291"/>
      <c r="J48" s="318"/>
      <c r="K48" s="291"/>
      <c r="L48" s="293">
        <f t="shared" si="4"/>
        <v>0</v>
      </c>
    </row>
    <row r="49" spans="1:12" s="359" customFormat="1" x14ac:dyDescent="0.25">
      <c r="A49" s="281"/>
      <c r="B49" s="295">
        <v>17</v>
      </c>
      <c r="C49" s="296" t="str">
        <f t="shared" si="3"/>
        <v/>
      </c>
      <c r="D49" s="395"/>
      <c r="E49" s="395"/>
      <c r="F49" s="297"/>
      <c r="G49" s="291"/>
      <c r="H49" s="291"/>
      <c r="I49" s="291"/>
      <c r="J49" s="318"/>
      <c r="K49" s="291"/>
      <c r="L49" s="293">
        <f t="shared" si="4"/>
        <v>0</v>
      </c>
    </row>
    <row r="50" spans="1:12" s="359" customFormat="1" x14ac:dyDescent="0.25">
      <c r="A50" s="281"/>
      <c r="B50" s="295">
        <v>18</v>
      </c>
      <c r="C50" s="296" t="str">
        <f t="shared" si="3"/>
        <v/>
      </c>
      <c r="D50" s="395"/>
      <c r="E50" s="395"/>
      <c r="F50" s="297"/>
      <c r="G50" s="291"/>
      <c r="H50" s="291"/>
      <c r="I50" s="291"/>
      <c r="J50" s="318"/>
      <c r="K50" s="291"/>
      <c r="L50" s="293">
        <f t="shared" si="4"/>
        <v>0</v>
      </c>
    </row>
    <row r="51" spans="1:12" s="359" customFormat="1" x14ac:dyDescent="0.25">
      <c r="A51" s="281"/>
      <c r="B51" s="295">
        <v>19</v>
      </c>
      <c r="C51" s="296" t="str">
        <f t="shared" si="3"/>
        <v/>
      </c>
      <c r="D51" s="395"/>
      <c r="E51" s="395"/>
      <c r="F51" s="297"/>
      <c r="G51" s="291"/>
      <c r="H51" s="291"/>
      <c r="I51" s="291"/>
      <c r="J51" s="318"/>
      <c r="K51" s="291"/>
      <c r="L51" s="293">
        <f t="shared" si="4"/>
        <v>0</v>
      </c>
    </row>
    <row r="52" spans="1:12" s="359" customFormat="1" x14ac:dyDescent="0.25">
      <c r="A52" s="281"/>
      <c r="B52" s="295">
        <v>20</v>
      </c>
      <c r="C52" s="296" t="str">
        <f t="shared" si="3"/>
        <v/>
      </c>
      <c r="D52" s="395"/>
      <c r="E52" s="395"/>
      <c r="F52" s="297"/>
      <c r="G52" s="291"/>
      <c r="H52" s="291"/>
      <c r="I52" s="291"/>
      <c r="J52" s="318"/>
      <c r="K52" s="291"/>
      <c r="L52" s="293">
        <f t="shared" si="4"/>
        <v>0</v>
      </c>
    </row>
    <row r="53" spans="1:12" s="359" customFormat="1" x14ac:dyDescent="0.25">
      <c r="A53" s="281"/>
      <c r="B53" s="295">
        <v>21</v>
      </c>
      <c r="C53" s="296" t="str">
        <f t="shared" si="3"/>
        <v/>
      </c>
      <c r="D53" s="395"/>
      <c r="E53" s="395"/>
      <c r="F53" s="297"/>
      <c r="G53" s="291"/>
      <c r="H53" s="291"/>
      <c r="I53" s="291"/>
      <c r="J53" s="318"/>
      <c r="K53" s="291"/>
      <c r="L53" s="293">
        <f t="shared" si="4"/>
        <v>0</v>
      </c>
    </row>
    <row r="54" spans="1:12" s="359" customFormat="1" x14ac:dyDescent="0.25">
      <c r="A54" s="281"/>
      <c r="B54" s="295">
        <v>22</v>
      </c>
      <c r="C54" s="296" t="str">
        <f t="shared" si="3"/>
        <v/>
      </c>
      <c r="D54" s="395"/>
      <c r="E54" s="395"/>
      <c r="F54" s="297"/>
      <c r="G54" s="291"/>
      <c r="H54" s="291"/>
      <c r="I54" s="291"/>
      <c r="J54" s="318"/>
      <c r="K54" s="291"/>
      <c r="L54" s="293">
        <f t="shared" si="4"/>
        <v>0</v>
      </c>
    </row>
    <row r="55" spans="1:12" s="359" customFormat="1" x14ac:dyDescent="0.25">
      <c r="A55" s="281"/>
      <c r="B55" s="295">
        <v>23</v>
      </c>
      <c r="C55" s="296" t="str">
        <f t="shared" si="3"/>
        <v/>
      </c>
      <c r="D55" s="395"/>
      <c r="E55" s="395"/>
      <c r="F55" s="297"/>
      <c r="G55" s="291"/>
      <c r="H55" s="291"/>
      <c r="I55" s="291"/>
      <c r="J55" s="318"/>
      <c r="K55" s="291"/>
      <c r="L55" s="293">
        <f t="shared" si="4"/>
        <v>0</v>
      </c>
    </row>
    <row r="56" spans="1:12" s="359" customFormat="1" x14ac:dyDescent="0.25">
      <c r="A56" s="281"/>
      <c r="B56" s="295">
        <v>24</v>
      </c>
      <c r="C56" s="296" t="str">
        <f t="shared" si="3"/>
        <v/>
      </c>
      <c r="D56" s="395"/>
      <c r="E56" s="395"/>
      <c r="F56" s="297"/>
      <c r="G56" s="291"/>
      <c r="H56" s="291"/>
      <c r="I56" s="291"/>
      <c r="J56" s="318"/>
      <c r="K56" s="291"/>
      <c r="L56" s="293">
        <f t="shared" si="4"/>
        <v>0</v>
      </c>
    </row>
    <row r="57" spans="1:12" s="359" customFormat="1" x14ac:dyDescent="0.25">
      <c r="A57" s="281"/>
      <c r="B57" s="295">
        <v>25</v>
      </c>
      <c r="C57" s="296" t="str">
        <f t="shared" si="3"/>
        <v/>
      </c>
      <c r="D57" s="395"/>
      <c r="E57" s="395"/>
      <c r="F57" s="297"/>
      <c r="G57" s="291"/>
      <c r="H57" s="291"/>
      <c r="I57" s="291"/>
      <c r="J57" s="318"/>
      <c r="K57" s="291"/>
      <c r="L57" s="293">
        <f t="shared" si="4"/>
        <v>0</v>
      </c>
    </row>
    <row r="58" spans="1:12" s="359" customFormat="1" x14ac:dyDescent="0.25">
      <c r="A58" s="281"/>
      <c r="B58" s="295">
        <v>26</v>
      </c>
      <c r="C58" s="296" t="str">
        <f t="shared" si="3"/>
        <v/>
      </c>
      <c r="D58" s="395"/>
      <c r="E58" s="395"/>
      <c r="F58" s="297"/>
      <c r="G58" s="291"/>
      <c r="H58" s="291"/>
      <c r="I58" s="291"/>
      <c r="J58" s="318"/>
      <c r="K58" s="291"/>
      <c r="L58" s="293">
        <f t="shared" si="4"/>
        <v>0</v>
      </c>
    </row>
    <row r="59" spans="1:12" s="359" customFormat="1" x14ac:dyDescent="0.25">
      <c r="A59" s="281"/>
      <c r="B59" s="295">
        <v>27</v>
      </c>
      <c r="C59" s="296" t="str">
        <f t="shared" si="3"/>
        <v/>
      </c>
      <c r="D59" s="395"/>
      <c r="E59" s="395"/>
      <c r="F59" s="297"/>
      <c r="G59" s="291"/>
      <c r="H59" s="291"/>
      <c r="I59" s="291"/>
      <c r="J59" s="318"/>
      <c r="K59" s="291"/>
      <c r="L59" s="293">
        <f t="shared" si="4"/>
        <v>0</v>
      </c>
    </row>
    <row r="60" spans="1:12" s="359" customFormat="1" x14ac:dyDescent="0.25">
      <c r="A60" s="281"/>
      <c r="B60" s="295">
        <v>28</v>
      </c>
      <c r="C60" s="296" t="str">
        <f t="shared" si="3"/>
        <v/>
      </c>
      <c r="D60" s="395"/>
      <c r="E60" s="395"/>
      <c r="F60" s="297"/>
      <c r="G60" s="291"/>
      <c r="H60" s="291"/>
      <c r="I60" s="291"/>
      <c r="J60" s="318"/>
      <c r="K60" s="291"/>
      <c r="L60" s="293">
        <f t="shared" si="4"/>
        <v>0</v>
      </c>
    </row>
    <row r="61" spans="1:12" s="359" customFormat="1" x14ac:dyDescent="0.25">
      <c r="A61" s="281"/>
      <c r="B61" s="295">
        <v>29</v>
      </c>
      <c r="C61" s="296" t="str">
        <f t="shared" si="3"/>
        <v/>
      </c>
      <c r="D61" s="395"/>
      <c r="E61" s="395"/>
      <c r="F61" s="297"/>
      <c r="G61" s="291"/>
      <c r="H61" s="291"/>
      <c r="I61" s="291"/>
      <c r="J61" s="318"/>
      <c r="K61" s="291"/>
      <c r="L61" s="293">
        <f t="shared" si="4"/>
        <v>0</v>
      </c>
    </row>
    <row r="62" spans="1:12" s="359" customFormat="1" x14ac:dyDescent="0.25">
      <c r="A62" s="281"/>
      <c r="B62" s="295">
        <v>30</v>
      </c>
      <c r="C62" s="296" t="str">
        <f t="shared" si="3"/>
        <v/>
      </c>
      <c r="D62" s="395"/>
      <c r="E62" s="395"/>
      <c r="F62" s="297"/>
      <c r="G62" s="291"/>
      <c r="H62" s="291"/>
      <c r="I62" s="291"/>
      <c r="J62" s="318"/>
      <c r="K62" s="291"/>
      <c r="L62" s="293">
        <f t="shared" si="4"/>
        <v>0</v>
      </c>
    </row>
    <row r="63" spans="1:12" s="359" customFormat="1" x14ac:dyDescent="0.25">
      <c r="A63" s="281"/>
      <c r="B63" s="295">
        <v>31</v>
      </c>
      <c r="C63" s="296" t="str">
        <f t="shared" si="3"/>
        <v/>
      </c>
      <c r="D63" s="395"/>
      <c r="E63" s="395"/>
      <c r="F63" s="297"/>
      <c r="G63" s="291"/>
      <c r="H63" s="291"/>
      <c r="I63" s="291"/>
      <c r="J63" s="318"/>
      <c r="K63" s="291"/>
      <c r="L63" s="293">
        <f t="shared" si="4"/>
        <v>0</v>
      </c>
    </row>
    <row r="64" spans="1:12" s="359" customFormat="1" x14ac:dyDescent="0.25">
      <c r="A64" s="281"/>
      <c r="B64" s="295">
        <v>32</v>
      </c>
      <c r="C64" s="296" t="str">
        <f t="shared" si="3"/>
        <v/>
      </c>
      <c r="D64" s="395"/>
      <c r="E64" s="395"/>
      <c r="F64" s="297"/>
      <c r="G64" s="291"/>
      <c r="H64" s="291"/>
      <c r="I64" s="291"/>
      <c r="J64" s="318"/>
      <c r="K64" s="291"/>
      <c r="L64" s="293">
        <f t="shared" si="4"/>
        <v>0</v>
      </c>
    </row>
    <row r="65" spans="1:12" s="359" customFormat="1" x14ac:dyDescent="0.25">
      <c r="A65" s="281"/>
      <c r="B65" s="295">
        <v>33</v>
      </c>
      <c r="C65" s="296" t="str">
        <f t="shared" ref="C65:C96" si="5">IF(L65&lt;&gt;0,VLOOKUP($D$7,Info_County_Code,2,FALSE),"")</f>
        <v/>
      </c>
      <c r="D65" s="395"/>
      <c r="E65" s="395"/>
      <c r="F65" s="297"/>
      <c r="G65" s="291"/>
      <c r="H65" s="291"/>
      <c r="I65" s="291"/>
      <c r="J65" s="318"/>
      <c r="K65" s="291"/>
      <c r="L65" s="293">
        <f t="shared" si="4"/>
        <v>0</v>
      </c>
    </row>
    <row r="66" spans="1:12" s="359" customFormat="1" x14ac:dyDescent="0.25">
      <c r="A66" s="281"/>
      <c r="B66" s="295">
        <v>34</v>
      </c>
      <c r="C66" s="296" t="str">
        <f t="shared" si="5"/>
        <v/>
      </c>
      <c r="D66" s="395"/>
      <c r="E66" s="395"/>
      <c r="F66" s="297"/>
      <c r="G66" s="291"/>
      <c r="H66" s="291"/>
      <c r="I66" s="291"/>
      <c r="J66" s="318"/>
      <c r="K66" s="291"/>
      <c r="L66" s="293">
        <f t="shared" si="4"/>
        <v>0</v>
      </c>
    </row>
    <row r="67" spans="1:12" s="359" customFormat="1" x14ac:dyDescent="0.25">
      <c r="A67" s="281"/>
      <c r="B67" s="295">
        <v>35</v>
      </c>
      <c r="C67" s="296" t="str">
        <f t="shared" si="5"/>
        <v/>
      </c>
      <c r="D67" s="395"/>
      <c r="E67" s="395"/>
      <c r="F67" s="297"/>
      <c r="G67" s="291"/>
      <c r="H67" s="291"/>
      <c r="I67" s="291"/>
      <c r="J67" s="318"/>
      <c r="K67" s="291"/>
      <c r="L67" s="293">
        <f t="shared" si="4"/>
        <v>0</v>
      </c>
    </row>
    <row r="68" spans="1:12" s="359" customFormat="1" x14ac:dyDescent="0.25">
      <c r="A68" s="281"/>
      <c r="B68" s="295">
        <v>36</v>
      </c>
      <c r="C68" s="296" t="str">
        <f t="shared" si="5"/>
        <v/>
      </c>
      <c r="D68" s="395"/>
      <c r="E68" s="395"/>
      <c r="F68" s="297"/>
      <c r="G68" s="291"/>
      <c r="H68" s="291"/>
      <c r="I68" s="291"/>
      <c r="J68" s="318"/>
      <c r="K68" s="291"/>
      <c r="L68" s="293">
        <f t="shared" si="4"/>
        <v>0</v>
      </c>
    </row>
    <row r="69" spans="1:12" s="359" customFormat="1" x14ac:dyDescent="0.25">
      <c r="A69" s="281"/>
      <c r="B69" s="295">
        <v>37</v>
      </c>
      <c r="C69" s="296" t="str">
        <f t="shared" si="5"/>
        <v/>
      </c>
      <c r="D69" s="395"/>
      <c r="E69" s="395"/>
      <c r="F69" s="297"/>
      <c r="G69" s="291"/>
      <c r="H69" s="291"/>
      <c r="I69" s="291"/>
      <c r="J69" s="318"/>
      <c r="K69" s="291"/>
      <c r="L69" s="293">
        <f t="shared" si="4"/>
        <v>0</v>
      </c>
    </row>
    <row r="70" spans="1:12" s="359" customFormat="1" x14ac:dyDescent="0.25">
      <c r="A70" s="281"/>
      <c r="B70" s="295">
        <v>38</v>
      </c>
      <c r="C70" s="296" t="str">
        <f t="shared" si="5"/>
        <v/>
      </c>
      <c r="D70" s="395"/>
      <c r="E70" s="395"/>
      <c r="F70" s="297"/>
      <c r="G70" s="291"/>
      <c r="H70" s="291"/>
      <c r="I70" s="291"/>
      <c r="J70" s="318"/>
      <c r="K70" s="291"/>
      <c r="L70" s="293">
        <f t="shared" si="4"/>
        <v>0</v>
      </c>
    </row>
    <row r="71" spans="1:12" s="359" customFormat="1" x14ac:dyDescent="0.25">
      <c r="A71" s="281"/>
      <c r="B71" s="295">
        <v>39</v>
      </c>
      <c r="C71" s="296" t="str">
        <f t="shared" si="5"/>
        <v/>
      </c>
      <c r="D71" s="395"/>
      <c r="E71" s="395"/>
      <c r="F71" s="297"/>
      <c r="G71" s="291"/>
      <c r="H71" s="291"/>
      <c r="I71" s="291"/>
      <c r="J71" s="318"/>
      <c r="K71" s="291"/>
      <c r="L71" s="293">
        <f t="shared" si="4"/>
        <v>0</v>
      </c>
    </row>
    <row r="72" spans="1:12" s="359" customFormat="1" x14ac:dyDescent="0.25">
      <c r="A72" s="281"/>
      <c r="B72" s="295">
        <v>40</v>
      </c>
      <c r="C72" s="296" t="str">
        <f t="shared" si="5"/>
        <v/>
      </c>
      <c r="D72" s="395"/>
      <c r="E72" s="395"/>
      <c r="F72" s="297"/>
      <c r="G72" s="291"/>
      <c r="H72" s="291"/>
      <c r="I72" s="291"/>
      <c r="J72" s="318"/>
      <c r="K72" s="291"/>
      <c r="L72" s="293">
        <f t="shared" si="4"/>
        <v>0</v>
      </c>
    </row>
    <row r="73" spans="1:12" s="359" customFormat="1" x14ac:dyDescent="0.25">
      <c r="A73" s="281"/>
      <c r="B73" s="295">
        <v>41</v>
      </c>
      <c r="C73" s="296" t="str">
        <f t="shared" si="5"/>
        <v/>
      </c>
      <c r="D73" s="395"/>
      <c r="E73" s="395"/>
      <c r="F73" s="297"/>
      <c r="G73" s="291"/>
      <c r="H73" s="291"/>
      <c r="I73" s="291"/>
      <c r="J73" s="318"/>
      <c r="K73" s="291"/>
      <c r="L73" s="293">
        <f t="shared" si="4"/>
        <v>0</v>
      </c>
    </row>
    <row r="74" spans="1:12" s="359" customFormat="1" x14ac:dyDescent="0.25">
      <c r="A74" s="281"/>
      <c r="B74" s="295">
        <v>42</v>
      </c>
      <c r="C74" s="296" t="str">
        <f t="shared" si="5"/>
        <v/>
      </c>
      <c r="D74" s="395"/>
      <c r="E74" s="395"/>
      <c r="F74" s="297"/>
      <c r="G74" s="291"/>
      <c r="H74" s="291"/>
      <c r="I74" s="291"/>
      <c r="J74" s="318"/>
      <c r="K74" s="291"/>
      <c r="L74" s="293">
        <f t="shared" si="4"/>
        <v>0</v>
      </c>
    </row>
    <row r="75" spans="1:12" s="359" customFormat="1" x14ac:dyDescent="0.25">
      <c r="A75" s="281"/>
      <c r="B75" s="295">
        <v>43</v>
      </c>
      <c r="C75" s="296" t="str">
        <f t="shared" si="5"/>
        <v/>
      </c>
      <c r="D75" s="395"/>
      <c r="E75" s="395"/>
      <c r="F75" s="297"/>
      <c r="G75" s="291"/>
      <c r="H75" s="291"/>
      <c r="I75" s="291"/>
      <c r="J75" s="318"/>
      <c r="K75" s="291"/>
      <c r="L75" s="293">
        <f t="shared" si="4"/>
        <v>0</v>
      </c>
    </row>
    <row r="76" spans="1:12" s="359" customFormat="1" x14ac:dyDescent="0.25">
      <c r="A76" s="281"/>
      <c r="B76" s="295">
        <v>44</v>
      </c>
      <c r="C76" s="296" t="str">
        <f t="shared" si="5"/>
        <v/>
      </c>
      <c r="D76" s="395"/>
      <c r="E76" s="395"/>
      <c r="F76" s="297"/>
      <c r="G76" s="291"/>
      <c r="H76" s="291"/>
      <c r="I76" s="291"/>
      <c r="J76" s="318"/>
      <c r="K76" s="291"/>
      <c r="L76" s="293">
        <f t="shared" si="4"/>
        <v>0</v>
      </c>
    </row>
    <row r="77" spans="1:12" x14ac:dyDescent="0.25">
      <c r="A77" s="281"/>
      <c r="B77" s="295">
        <v>45</v>
      </c>
      <c r="C77" s="296" t="str">
        <f t="shared" si="5"/>
        <v/>
      </c>
      <c r="D77" s="395"/>
      <c r="E77" s="395"/>
      <c r="F77" s="297"/>
      <c r="G77" s="291"/>
      <c r="H77" s="291"/>
      <c r="I77" s="291"/>
      <c r="J77" s="318"/>
      <c r="K77" s="291"/>
      <c r="L77" s="293">
        <f>SUM(G77:K77)</f>
        <v>0</v>
      </c>
    </row>
    <row r="78" spans="1:12" x14ac:dyDescent="0.25">
      <c r="A78" s="281"/>
      <c r="B78" s="295">
        <v>46</v>
      </c>
      <c r="C78" s="296" t="str">
        <f t="shared" si="5"/>
        <v/>
      </c>
      <c r="D78" s="395"/>
      <c r="E78" s="395"/>
      <c r="F78" s="297"/>
      <c r="G78" s="291"/>
      <c r="H78" s="291"/>
      <c r="I78" s="291"/>
      <c r="J78" s="318"/>
      <c r="K78" s="291"/>
      <c r="L78" s="293">
        <f t="shared" si="4"/>
        <v>0</v>
      </c>
    </row>
    <row r="79" spans="1:12" x14ac:dyDescent="0.25">
      <c r="A79" s="281"/>
      <c r="B79" s="295">
        <v>47</v>
      </c>
      <c r="C79" s="296" t="str">
        <f t="shared" si="5"/>
        <v/>
      </c>
      <c r="D79" s="395"/>
      <c r="E79" s="395"/>
      <c r="F79" s="297"/>
      <c r="G79" s="291"/>
      <c r="H79" s="291"/>
      <c r="I79" s="291"/>
      <c r="J79" s="318"/>
      <c r="K79" s="291"/>
      <c r="L79" s="293">
        <f t="shared" si="4"/>
        <v>0</v>
      </c>
    </row>
    <row r="80" spans="1:12" x14ac:dyDescent="0.25">
      <c r="A80" s="281"/>
      <c r="B80" s="295">
        <v>48</v>
      </c>
      <c r="C80" s="296" t="str">
        <f t="shared" si="5"/>
        <v/>
      </c>
      <c r="D80" s="395"/>
      <c r="E80" s="395"/>
      <c r="F80" s="297"/>
      <c r="G80" s="291"/>
      <c r="H80" s="291"/>
      <c r="I80" s="291"/>
      <c r="J80" s="318"/>
      <c r="K80" s="291"/>
      <c r="L80" s="293">
        <f t="shared" si="4"/>
        <v>0</v>
      </c>
    </row>
    <row r="81" spans="1:12" x14ac:dyDescent="0.25">
      <c r="A81" s="281"/>
      <c r="B81" s="295">
        <v>49</v>
      </c>
      <c r="C81" s="296" t="str">
        <f t="shared" si="5"/>
        <v/>
      </c>
      <c r="D81" s="395"/>
      <c r="E81" s="395"/>
      <c r="F81" s="297"/>
      <c r="G81" s="291"/>
      <c r="H81" s="291"/>
      <c r="I81" s="291"/>
      <c r="J81" s="318"/>
      <c r="K81" s="291"/>
      <c r="L81" s="293">
        <f t="shared" si="4"/>
        <v>0</v>
      </c>
    </row>
    <row r="82" spans="1:12" x14ac:dyDescent="0.25">
      <c r="A82" s="281"/>
      <c r="B82" s="295">
        <v>50</v>
      </c>
      <c r="C82" s="296" t="str">
        <f t="shared" si="5"/>
        <v/>
      </c>
      <c r="D82" s="401"/>
      <c r="E82" s="401"/>
      <c r="F82" s="297"/>
      <c r="G82" s="291"/>
      <c r="H82" s="291"/>
      <c r="I82" s="291"/>
      <c r="J82" s="318"/>
      <c r="K82" s="291"/>
      <c r="L82" s="293">
        <f t="shared" si="4"/>
        <v>0</v>
      </c>
    </row>
    <row r="83" spans="1:12" x14ac:dyDescent="0.25">
      <c r="A83" s="281"/>
      <c r="B83" s="295">
        <v>51</v>
      </c>
      <c r="C83" s="296" t="str">
        <f t="shared" si="5"/>
        <v/>
      </c>
      <c r="D83" s="364"/>
      <c r="E83" s="364"/>
      <c r="F83" s="297"/>
      <c r="G83" s="291"/>
      <c r="H83" s="291"/>
      <c r="I83" s="291"/>
      <c r="J83" s="318"/>
      <c r="K83" s="291"/>
      <c r="L83" s="293">
        <f t="shared" si="4"/>
        <v>0</v>
      </c>
    </row>
    <row r="84" spans="1:12" x14ac:dyDescent="0.25">
      <c r="A84" s="281"/>
      <c r="B84" s="295">
        <v>52</v>
      </c>
      <c r="C84" s="296" t="str">
        <f t="shared" si="5"/>
        <v/>
      </c>
      <c r="D84" s="364"/>
      <c r="E84" s="364"/>
      <c r="F84" s="297"/>
      <c r="G84" s="291"/>
      <c r="H84" s="291"/>
      <c r="I84" s="291"/>
      <c r="J84" s="318"/>
      <c r="K84" s="291"/>
      <c r="L84" s="293">
        <f t="shared" si="4"/>
        <v>0</v>
      </c>
    </row>
    <row r="85" spans="1:12" x14ac:dyDescent="0.25">
      <c r="A85" s="281"/>
      <c r="B85" s="295">
        <v>53</v>
      </c>
      <c r="C85" s="296" t="str">
        <f t="shared" si="5"/>
        <v/>
      </c>
      <c r="D85" s="364"/>
      <c r="E85" s="364"/>
      <c r="F85" s="297"/>
      <c r="G85" s="291"/>
      <c r="H85" s="291"/>
      <c r="I85" s="291"/>
      <c r="J85" s="318"/>
      <c r="K85" s="291"/>
      <c r="L85" s="293">
        <f t="shared" si="4"/>
        <v>0</v>
      </c>
    </row>
    <row r="86" spans="1:12" x14ac:dyDescent="0.25">
      <c r="A86" s="281"/>
      <c r="B86" s="295">
        <v>54</v>
      </c>
      <c r="C86" s="296" t="str">
        <f t="shared" si="5"/>
        <v/>
      </c>
      <c r="D86" s="364"/>
      <c r="E86" s="364"/>
      <c r="F86" s="297"/>
      <c r="G86" s="291"/>
      <c r="H86" s="291"/>
      <c r="I86" s="291"/>
      <c r="J86" s="318"/>
      <c r="K86" s="291"/>
      <c r="L86" s="293">
        <f t="shared" si="4"/>
        <v>0</v>
      </c>
    </row>
    <row r="87" spans="1:12" x14ac:dyDescent="0.25">
      <c r="A87" s="281"/>
      <c r="B87" s="295">
        <v>55</v>
      </c>
      <c r="C87" s="296" t="str">
        <f t="shared" si="5"/>
        <v/>
      </c>
      <c r="D87" s="364"/>
      <c r="E87" s="364"/>
      <c r="F87" s="297"/>
      <c r="G87" s="291"/>
      <c r="H87" s="291"/>
      <c r="I87" s="291"/>
      <c r="J87" s="318"/>
      <c r="K87" s="291"/>
      <c r="L87" s="293">
        <f t="shared" si="4"/>
        <v>0</v>
      </c>
    </row>
    <row r="88" spans="1:12" x14ac:dyDescent="0.25">
      <c r="A88" s="281"/>
      <c r="B88" s="295">
        <v>56</v>
      </c>
      <c r="C88" s="296" t="str">
        <f t="shared" si="5"/>
        <v/>
      </c>
      <c r="D88" s="364"/>
      <c r="E88" s="364"/>
      <c r="F88" s="297"/>
      <c r="G88" s="291"/>
      <c r="H88" s="291"/>
      <c r="I88" s="291"/>
      <c r="J88" s="318"/>
      <c r="K88" s="291"/>
      <c r="L88" s="293">
        <f t="shared" si="4"/>
        <v>0</v>
      </c>
    </row>
    <row r="89" spans="1:12" x14ac:dyDescent="0.25">
      <c r="A89" s="281"/>
      <c r="B89" s="295">
        <v>57</v>
      </c>
      <c r="C89" s="296" t="str">
        <f t="shared" si="5"/>
        <v/>
      </c>
      <c r="D89" s="364"/>
      <c r="E89" s="364"/>
      <c r="F89" s="297"/>
      <c r="G89" s="291"/>
      <c r="H89" s="291"/>
      <c r="I89" s="291"/>
      <c r="J89" s="318"/>
      <c r="K89" s="291"/>
      <c r="L89" s="293">
        <f t="shared" si="4"/>
        <v>0</v>
      </c>
    </row>
    <row r="90" spans="1:12" x14ac:dyDescent="0.25">
      <c r="A90" s="281"/>
      <c r="B90" s="295">
        <v>58</v>
      </c>
      <c r="C90" s="296" t="str">
        <f t="shared" si="5"/>
        <v/>
      </c>
      <c r="D90" s="364"/>
      <c r="E90" s="364"/>
      <c r="F90" s="297"/>
      <c r="G90" s="291"/>
      <c r="H90" s="291"/>
      <c r="I90" s="291"/>
      <c r="J90" s="318"/>
      <c r="K90" s="291"/>
      <c r="L90" s="293">
        <f t="shared" si="4"/>
        <v>0</v>
      </c>
    </row>
    <row r="91" spans="1:12" x14ac:dyDescent="0.25">
      <c r="A91" s="281"/>
      <c r="B91" s="295">
        <v>59</v>
      </c>
      <c r="C91" s="296" t="str">
        <f t="shared" si="5"/>
        <v/>
      </c>
      <c r="D91" s="364"/>
      <c r="E91" s="364"/>
      <c r="F91" s="297"/>
      <c r="G91" s="291"/>
      <c r="H91" s="291"/>
      <c r="I91" s="291"/>
      <c r="J91" s="318"/>
      <c r="K91" s="291"/>
      <c r="L91" s="293">
        <f t="shared" si="4"/>
        <v>0</v>
      </c>
    </row>
    <row r="92" spans="1:12" x14ac:dyDescent="0.25">
      <c r="A92" s="281"/>
      <c r="B92" s="295">
        <v>60</v>
      </c>
      <c r="C92" s="296" t="str">
        <f t="shared" si="5"/>
        <v/>
      </c>
      <c r="D92" s="364"/>
      <c r="E92" s="364"/>
      <c r="F92" s="297"/>
      <c r="G92" s="291"/>
      <c r="H92" s="291"/>
      <c r="I92" s="291"/>
      <c r="J92" s="318"/>
      <c r="K92" s="291"/>
      <c r="L92" s="293">
        <f t="shared" si="4"/>
        <v>0</v>
      </c>
    </row>
    <row r="93" spans="1:12" x14ac:dyDescent="0.25">
      <c r="A93" s="281"/>
      <c r="B93" s="295">
        <v>61</v>
      </c>
      <c r="C93" s="296" t="str">
        <f t="shared" si="5"/>
        <v/>
      </c>
      <c r="D93" s="364"/>
      <c r="E93" s="364"/>
      <c r="F93" s="297"/>
      <c r="G93" s="291"/>
      <c r="H93" s="291"/>
      <c r="I93" s="291"/>
      <c r="J93" s="318"/>
      <c r="K93" s="291"/>
      <c r="L93" s="293">
        <f t="shared" si="4"/>
        <v>0</v>
      </c>
    </row>
    <row r="94" spans="1:12" x14ac:dyDescent="0.25">
      <c r="A94" s="281"/>
      <c r="B94" s="295">
        <v>62</v>
      </c>
      <c r="C94" s="296" t="str">
        <f t="shared" si="5"/>
        <v/>
      </c>
      <c r="D94" s="364"/>
      <c r="E94" s="364"/>
      <c r="F94" s="297"/>
      <c r="G94" s="291"/>
      <c r="H94" s="291"/>
      <c r="I94" s="291"/>
      <c r="J94" s="318"/>
      <c r="K94" s="291"/>
      <c r="L94" s="293">
        <f t="shared" si="4"/>
        <v>0</v>
      </c>
    </row>
    <row r="95" spans="1:12" x14ac:dyDescent="0.25">
      <c r="A95" s="281"/>
      <c r="B95" s="295">
        <v>63</v>
      </c>
      <c r="C95" s="296" t="str">
        <f t="shared" si="5"/>
        <v/>
      </c>
      <c r="D95" s="364"/>
      <c r="E95" s="364"/>
      <c r="F95" s="297"/>
      <c r="G95" s="291"/>
      <c r="H95" s="291"/>
      <c r="I95" s="291"/>
      <c r="J95" s="318"/>
      <c r="K95" s="291"/>
      <c r="L95" s="293">
        <f t="shared" si="4"/>
        <v>0</v>
      </c>
    </row>
    <row r="96" spans="1:12" x14ac:dyDescent="0.25">
      <c r="A96" s="281"/>
      <c r="B96" s="295">
        <v>64</v>
      </c>
      <c r="C96" s="296" t="str">
        <f t="shared" si="5"/>
        <v/>
      </c>
      <c r="D96" s="364"/>
      <c r="E96" s="364"/>
      <c r="F96" s="297"/>
      <c r="G96" s="291"/>
      <c r="H96" s="291"/>
      <c r="I96" s="291"/>
      <c r="J96" s="318"/>
      <c r="K96" s="291"/>
      <c r="L96" s="293">
        <f t="shared" si="4"/>
        <v>0</v>
      </c>
    </row>
    <row r="97" spans="1:12" x14ac:dyDescent="0.25">
      <c r="A97" s="281"/>
      <c r="B97" s="295">
        <v>65</v>
      </c>
      <c r="C97" s="296" t="str">
        <f t="shared" ref="C97:C132" si="6">IF(L97&lt;&gt;0,VLOOKUP($D$7,Info_County_Code,2,FALSE),"")</f>
        <v/>
      </c>
      <c r="D97" s="364"/>
      <c r="E97" s="364"/>
      <c r="F97" s="297"/>
      <c r="G97" s="291"/>
      <c r="H97" s="291"/>
      <c r="I97" s="291"/>
      <c r="J97" s="318"/>
      <c r="K97" s="291"/>
      <c r="L97" s="293">
        <f t="shared" si="4"/>
        <v>0</v>
      </c>
    </row>
    <row r="98" spans="1:12" x14ac:dyDescent="0.25">
      <c r="A98" s="281"/>
      <c r="B98" s="295">
        <v>66</v>
      </c>
      <c r="C98" s="296" t="str">
        <f t="shared" si="6"/>
        <v/>
      </c>
      <c r="D98" s="364"/>
      <c r="E98" s="364"/>
      <c r="F98" s="297"/>
      <c r="G98" s="291"/>
      <c r="H98" s="291"/>
      <c r="I98" s="291"/>
      <c r="J98" s="318"/>
      <c r="K98" s="291"/>
      <c r="L98" s="293">
        <f t="shared" ref="L98:L109" si="7">SUM(G98:K98)</f>
        <v>0</v>
      </c>
    </row>
    <row r="99" spans="1:12" x14ac:dyDescent="0.25">
      <c r="A99" s="281"/>
      <c r="B99" s="295">
        <v>67</v>
      </c>
      <c r="C99" s="296" t="str">
        <f t="shared" si="6"/>
        <v/>
      </c>
      <c r="D99" s="364"/>
      <c r="E99" s="364"/>
      <c r="F99" s="297"/>
      <c r="G99" s="291"/>
      <c r="H99" s="291"/>
      <c r="I99" s="291"/>
      <c r="J99" s="318"/>
      <c r="K99" s="291"/>
      <c r="L99" s="293">
        <f t="shared" si="7"/>
        <v>0</v>
      </c>
    </row>
    <row r="100" spans="1:12" x14ac:dyDescent="0.25">
      <c r="A100" s="281"/>
      <c r="B100" s="295">
        <v>68</v>
      </c>
      <c r="C100" s="296" t="str">
        <f t="shared" si="6"/>
        <v/>
      </c>
      <c r="D100" s="364"/>
      <c r="E100" s="364"/>
      <c r="F100" s="297"/>
      <c r="G100" s="291"/>
      <c r="H100" s="291"/>
      <c r="I100" s="291"/>
      <c r="J100" s="318"/>
      <c r="K100" s="291"/>
      <c r="L100" s="293">
        <f t="shared" si="7"/>
        <v>0</v>
      </c>
    </row>
    <row r="101" spans="1:12" x14ac:dyDescent="0.25">
      <c r="A101" s="281"/>
      <c r="B101" s="295">
        <v>69</v>
      </c>
      <c r="C101" s="296" t="str">
        <f t="shared" si="6"/>
        <v/>
      </c>
      <c r="D101" s="364"/>
      <c r="E101" s="364"/>
      <c r="F101" s="297"/>
      <c r="G101" s="291"/>
      <c r="H101" s="291"/>
      <c r="I101" s="291"/>
      <c r="J101" s="318"/>
      <c r="K101" s="291"/>
      <c r="L101" s="293">
        <f t="shared" si="7"/>
        <v>0</v>
      </c>
    </row>
    <row r="102" spans="1:12" x14ac:dyDescent="0.25">
      <c r="A102" s="281"/>
      <c r="B102" s="295">
        <v>70</v>
      </c>
      <c r="C102" s="296" t="str">
        <f t="shared" si="6"/>
        <v/>
      </c>
      <c r="D102" s="364"/>
      <c r="E102" s="364"/>
      <c r="F102" s="297"/>
      <c r="G102" s="291"/>
      <c r="H102" s="291"/>
      <c r="I102" s="291"/>
      <c r="J102" s="318"/>
      <c r="K102" s="291"/>
      <c r="L102" s="293">
        <f t="shared" si="7"/>
        <v>0</v>
      </c>
    </row>
    <row r="103" spans="1:12" x14ac:dyDescent="0.25">
      <c r="A103" s="281"/>
      <c r="B103" s="295">
        <v>71</v>
      </c>
      <c r="C103" s="296" t="str">
        <f t="shared" si="6"/>
        <v/>
      </c>
      <c r="D103" s="364"/>
      <c r="E103" s="364"/>
      <c r="F103" s="297"/>
      <c r="G103" s="291"/>
      <c r="H103" s="291"/>
      <c r="I103" s="291"/>
      <c r="J103" s="318"/>
      <c r="K103" s="291"/>
      <c r="L103" s="293">
        <f t="shared" si="7"/>
        <v>0</v>
      </c>
    </row>
    <row r="104" spans="1:12" x14ac:dyDescent="0.25">
      <c r="A104" s="281"/>
      <c r="B104" s="295">
        <v>72</v>
      </c>
      <c r="C104" s="296" t="str">
        <f t="shared" si="6"/>
        <v/>
      </c>
      <c r="D104" s="364"/>
      <c r="E104" s="364"/>
      <c r="F104" s="297"/>
      <c r="G104" s="291"/>
      <c r="H104" s="291"/>
      <c r="I104" s="291"/>
      <c r="J104" s="318"/>
      <c r="K104" s="291"/>
      <c r="L104" s="293">
        <f t="shared" si="7"/>
        <v>0</v>
      </c>
    </row>
    <row r="105" spans="1:12" x14ac:dyDescent="0.25">
      <c r="A105" s="281"/>
      <c r="B105" s="295">
        <v>73</v>
      </c>
      <c r="C105" s="296" t="str">
        <f t="shared" si="6"/>
        <v/>
      </c>
      <c r="D105" s="364"/>
      <c r="E105" s="364"/>
      <c r="F105" s="297"/>
      <c r="G105" s="291"/>
      <c r="H105" s="291"/>
      <c r="I105" s="291"/>
      <c r="J105" s="318"/>
      <c r="K105" s="291"/>
      <c r="L105" s="293">
        <f t="shared" si="7"/>
        <v>0</v>
      </c>
    </row>
    <row r="106" spans="1:12" x14ac:dyDescent="0.25">
      <c r="A106" s="281"/>
      <c r="B106" s="295">
        <v>74</v>
      </c>
      <c r="C106" s="296" t="str">
        <f t="shared" si="6"/>
        <v/>
      </c>
      <c r="D106" s="364"/>
      <c r="E106" s="364"/>
      <c r="F106" s="297"/>
      <c r="G106" s="291"/>
      <c r="H106" s="291"/>
      <c r="I106" s="291"/>
      <c r="J106" s="318"/>
      <c r="K106" s="291"/>
      <c r="L106" s="293">
        <f t="shared" si="7"/>
        <v>0</v>
      </c>
    </row>
    <row r="107" spans="1:12" x14ac:dyDescent="0.25">
      <c r="A107" s="281"/>
      <c r="B107" s="295">
        <v>75</v>
      </c>
      <c r="C107" s="296" t="str">
        <f t="shared" si="6"/>
        <v/>
      </c>
      <c r="D107" s="364"/>
      <c r="E107" s="364"/>
      <c r="F107" s="297"/>
      <c r="G107" s="291"/>
      <c r="H107" s="291"/>
      <c r="I107" s="291"/>
      <c r="J107" s="318"/>
      <c r="K107" s="291"/>
      <c r="L107" s="293">
        <f t="shared" si="7"/>
        <v>0</v>
      </c>
    </row>
    <row r="108" spans="1:12" x14ac:dyDescent="0.25">
      <c r="A108" s="281"/>
      <c r="B108" s="295">
        <v>76</v>
      </c>
      <c r="C108" s="296" t="str">
        <f t="shared" si="6"/>
        <v/>
      </c>
      <c r="D108" s="364"/>
      <c r="E108" s="364"/>
      <c r="F108" s="297"/>
      <c r="G108" s="291"/>
      <c r="H108" s="291"/>
      <c r="I108" s="291"/>
      <c r="J108" s="318"/>
      <c r="K108" s="291"/>
      <c r="L108" s="293">
        <f t="shared" si="7"/>
        <v>0</v>
      </c>
    </row>
    <row r="109" spans="1:12" x14ac:dyDescent="0.25">
      <c r="A109" s="281"/>
      <c r="B109" s="295">
        <v>77</v>
      </c>
      <c r="C109" s="296" t="str">
        <f t="shared" si="6"/>
        <v/>
      </c>
      <c r="D109" s="364"/>
      <c r="E109" s="364"/>
      <c r="F109" s="297"/>
      <c r="G109" s="291"/>
      <c r="H109" s="291"/>
      <c r="I109" s="291"/>
      <c r="J109" s="318"/>
      <c r="K109" s="291"/>
      <c r="L109" s="293">
        <f t="shared" si="7"/>
        <v>0</v>
      </c>
    </row>
    <row r="110" spans="1:12" s="359" customFormat="1" x14ac:dyDescent="0.25">
      <c r="A110" s="281"/>
      <c r="B110" s="295">
        <v>78</v>
      </c>
      <c r="C110" s="296" t="str">
        <f t="shared" si="6"/>
        <v/>
      </c>
      <c r="D110" s="364"/>
      <c r="E110" s="364"/>
      <c r="F110" s="297"/>
      <c r="G110" s="291"/>
      <c r="H110" s="291"/>
      <c r="I110" s="291"/>
      <c r="J110" s="318"/>
      <c r="K110" s="291"/>
      <c r="L110" s="293">
        <f>SUM(G110:K110)</f>
        <v>0</v>
      </c>
    </row>
    <row r="111" spans="1:12" s="359" customFormat="1" x14ac:dyDescent="0.25">
      <c r="A111" s="281"/>
      <c r="B111" s="295">
        <v>79</v>
      </c>
      <c r="C111" s="296" t="str">
        <f t="shared" si="6"/>
        <v/>
      </c>
      <c r="D111" s="364"/>
      <c r="E111" s="364"/>
      <c r="F111" s="297"/>
      <c r="G111" s="291"/>
      <c r="H111" s="291"/>
      <c r="I111" s="291"/>
      <c r="J111" s="318"/>
      <c r="K111" s="291"/>
      <c r="L111" s="293">
        <f t="shared" ref="L111:L119" si="8">SUM(G111:K111)</f>
        <v>0</v>
      </c>
    </row>
    <row r="112" spans="1:12" s="359" customFormat="1" x14ac:dyDescent="0.25">
      <c r="A112" s="281"/>
      <c r="B112" s="295">
        <v>80</v>
      </c>
      <c r="C112" s="296" t="str">
        <f t="shared" si="6"/>
        <v/>
      </c>
      <c r="D112" s="364"/>
      <c r="E112" s="364"/>
      <c r="F112" s="297"/>
      <c r="G112" s="291"/>
      <c r="H112" s="291"/>
      <c r="I112" s="291"/>
      <c r="J112" s="318"/>
      <c r="K112" s="291"/>
      <c r="L112" s="293">
        <f t="shared" si="8"/>
        <v>0</v>
      </c>
    </row>
    <row r="113" spans="1:12" s="359" customFormat="1" x14ac:dyDescent="0.25">
      <c r="A113" s="281"/>
      <c r="B113" s="295">
        <v>81</v>
      </c>
      <c r="C113" s="296" t="str">
        <f t="shared" si="6"/>
        <v/>
      </c>
      <c r="D113" s="364"/>
      <c r="E113" s="364"/>
      <c r="F113" s="297"/>
      <c r="G113" s="291"/>
      <c r="H113" s="291"/>
      <c r="I113" s="291"/>
      <c r="J113" s="318"/>
      <c r="K113" s="291"/>
      <c r="L113" s="293">
        <f t="shared" si="8"/>
        <v>0</v>
      </c>
    </row>
    <row r="114" spans="1:12" s="359" customFormat="1" x14ac:dyDescent="0.25">
      <c r="A114" s="281"/>
      <c r="B114" s="295">
        <v>82</v>
      </c>
      <c r="C114" s="296" t="str">
        <f t="shared" si="6"/>
        <v/>
      </c>
      <c r="D114" s="364"/>
      <c r="E114" s="364"/>
      <c r="F114" s="297"/>
      <c r="G114" s="291"/>
      <c r="H114" s="291"/>
      <c r="I114" s="291"/>
      <c r="J114" s="318"/>
      <c r="K114" s="291"/>
      <c r="L114" s="293">
        <f t="shared" si="8"/>
        <v>0</v>
      </c>
    </row>
    <row r="115" spans="1:12" s="359" customFormat="1" x14ac:dyDescent="0.25">
      <c r="A115" s="281"/>
      <c r="B115" s="295">
        <v>83</v>
      </c>
      <c r="C115" s="296" t="str">
        <f t="shared" si="6"/>
        <v/>
      </c>
      <c r="D115" s="364"/>
      <c r="E115" s="364"/>
      <c r="F115" s="297"/>
      <c r="G115" s="291"/>
      <c r="H115" s="291"/>
      <c r="I115" s="291"/>
      <c r="J115" s="318"/>
      <c r="K115" s="291"/>
      <c r="L115" s="293">
        <f t="shared" si="8"/>
        <v>0</v>
      </c>
    </row>
    <row r="116" spans="1:12" s="359" customFormat="1" x14ac:dyDescent="0.25">
      <c r="A116" s="281"/>
      <c r="B116" s="295">
        <v>84</v>
      </c>
      <c r="C116" s="296" t="str">
        <f t="shared" si="6"/>
        <v/>
      </c>
      <c r="D116" s="364"/>
      <c r="E116" s="364"/>
      <c r="F116" s="297"/>
      <c r="G116" s="291"/>
      <c r="H116" s="291"/>
      <c r="I116" s="291"/>
      <c r="J116" s="318"/>
      <c r="K116" s="291"/>
      <c r="L116" s="293">
        <f t="shared" si="8"/>
        <v>0</v>
      </c>
    </row>
    <row r="117" spans="1:12" s="359" customFormat="1" x14ac:dyDescent="0.25">
      <c r="A117" s="281"/>
      <c r="B117" s="295">
        <v>85</v>
      </c>
      <c r="C117" s="296" t="str">
        <f t="shared" si="6"/>
        <v/>
      </c>
      <c r="D117" s="364"/>
      <c r="E117" s="364"/>
      <c r="F117" s="297"/>
      <c r="G117" s="291"/>
      <c r="H117" s="291"/>
      <c r="I117" s="291"/>
      <c r="J117" s="318"/>
      <c r="K117" s="291"/>
      <c r="L117" s="293">
        <f t="shared" si="8"/>
        <v>0</v>
      </c>
    </row>
    <row r="118" spans="1:12" s="359" customFormat="1" x14ac:dyDescent="0.25">
      <c r="A118" s="281"/>
      <c r="B118" s="295">
        <v>86</v>
      </c>
      <c r="C118" s="296" t="str">
        <f t="shared" si="6"/>
        <v/>
      </c>
      <c r="D118" s="364"/>
      <c r="E118" s="364"/>
      <c r="F118" s="297"/>
      <c r="G118" s="291"/>
      <c r="H118" s="291"/>
      <c r="I118" s="291"/>
      <c r="J118" s="318"/>
      <c r="K118" s="291"/>
      <c r="L118" s="293">
        <f t="shared" si="8"/>
        <v>0</v>
      </c>
    </row>
    <row r="119" spans="1:12" s="359" customFormat="1" x14ac:dyDescent="0.25">
      <c r="A119" s="281"/>
      <c r="B119" s="295">
        <v>87</v>
      </c>
      <c r="C119" s="296" t="str">
        <f t="shared" si="6"/>
        <v/>
      </c>
      <c r="D119" s="364"/>
      <c r="E119" s="364"/>
      <c r="F119" s="297"/>
      <c r="G119" s="291"/>
      <c r="H119" s="291"/>
      <c r="I119" s="291"/>
      <c r="J119" s="318"/>
      <c r="K119" s="291"/>
      <c r="L119" s="293">
        <f t="shared" si="8"/>
        <v>0</v>
      </c>
    </row>
    <row r="120" spans="1:12" x14ac:dyDescent="0.25">
      <c r="A120" s="281"/>
      <c r="B120" s="295">
        <v>88</v>
      </c>
      <c r="C120" s="296" t="str">
        <f t="shared" si="6"/>
        <v/>
      </c>
      <c r="D120" s="364"/>
      <c r="E120" s="364"/>
      <c r="F120" s="297"/>
      <c r="G120" s="291"/>
      <c r="H120" s="291"/>
      <c r="I120" s="291"/>
      <c r="J120" s="318"/>
      <c r="K120" s="291"/>
      <c r="L120" s="293">
        <f>SUM(G120:K120)</f>
        <v>0</v>
      </c>
    </row>
    <row r="121" spans="1:12" x14ac:dyDescent="0.25">
      <c r="A121" s="281"/>
      <c r="B121" s="295">
        <v>89</v>
      </c>
      <c r="C121" s="296" t="str">
        <f t="shared" si="6"/>
        <v/>
      </c>
      <c r="D121" s="364"/>
      <c r="E121" s="364"/>
      <c r="F121" s="297"/>
      <c r="G121" s="291"/>
      <c r="H121" s="291"/>
      <c r="I121" s="291"/>
      <c r="J121" s="318"/>
      <c r="K121" s="291"/>
      <c r="L121" s="293">
        <f t="shared" ref="L121:L126" si="9">SUM(G121:K121)</f>
        <v>0</v>
      </c>
    </row>
    <row r="122" spans="1:12" x14ac:dyDescent="0.25">
      <c r="A122" s="281"/>
      <c r="B122" s="295">
        <v>90</v>
      </c>
      <c r="C122" s="296" t="str">
        <f t="shared" si="6"/>
        <v/>
      </c>
      <c r="D122" s="364"/>
      <c r="E122" s="364"/>
      <c r="F122" s="297"/>
      <c r="G122" s="291"/>
      <c r="H122" s="291"/>
      <c r="I122" s="291"/>
      <c r="J122" s="318"/>
      <c r="K122" s="291"/>
      <c r="L122" s="293">
        <f t="shared" si="9"/>
        <v>0</v>
      </c>
    </row>
    <row r="123" spans="1:12" x14ac:dyDescent="0.25">
      <c r="A123" s="281"/>
      <c r="B123" s="295">
        <v>91</v>
      </c>
      <c r="C123" s="296" t="str">
        <f t="shared" si="6"/>
        <v/>
      </c>
      <c r="D123" s="364"/>
      <c r="E123" s="364"/>
      <c r="F123" s="297"/>
      <c r="G123" s="291"/>
      <c r="H123" s="291"/>
      <c r="I123" s="291"/>
      <c r="J123" s="318"/>
      <c r="K123" s="291"/>
      <c r="L123" s="293">
        <f>SUM(G123:K123)</f>
        <v>0</v>
      </c>
    </row>
    <row r="124" spans="1:12" x14ac:dyDescent="0.25">
      <c r="A124" s="281"/>
      <c r="B124" s="295">
        <v>92</v>
      </c>
      <c r="C124" s="296" t="str">
        <f t="shared" si="6"/>
        <v/>
      </c>
      <c r="D124" s="364"/>
      <c r="E124" s="364"/>
      <c r="F124" s="297"/>
      <c r="G124" s="291"/>
      <c r="H124" s="291"/>
      <c r="I124" s="291"/>
      <c r="J124" s="318"/>
      <c r="K124" s="291"/>
      <c r="L124" s="293">
        <f t="shared" si="9"/>
        <v>0</v>
      </c>
    </row>
    <row r="125" spans="1:12" x14ac:dyDescent="0.25">
      <c r="A125" s="281"/>
      <c r="B125" s="295">
        <v>93</v>
      </c>
      <c r="C125" s="296" t="str">
        <f t="shared" si="6"/>
        <v/>
      </c>
      <c r="D125" s="364"/>
      <c r="E125" s="364"/>
      <c r="F125" s="297"/>
      <c r="G125" s="291"/>
      <c r="H125" s="291"/>
      <c r="I125" s="291"/>
      <c r="J125" s="318"/>
      <c r="K125" s="291"/>
      <c r="L125" s="293">
        <f t="shared" si="9"/>
        <v>0</v>
      </c>
    </row>
    <row r="126" spans="1:12" x14ac:dyDescent="0.25">
      <c r="A126" s="281"/>
      <c r="B126" s="295">
        <v>94</v>
      </c>
      <c r="C126" s="296" t="str">
        <f t="shared" si="6"/>
        <v/>
      </c>
      <c r="D126" s="364"/>
      <c r="E126" s="364"/>
      <c r="F126" s="297"/>
      <c r="G126" s="291"/>
      <c r="H126" s="291"/>
      <c r="I126" s="291"/>
      <c r="J126" s="318"/>
      <c r="K126" s="291"/>
      <c r="L126" s="293">
        <f t="shared" si="9"/>
        <v>0</v>
      </c>
    </row>
    <row r="127" spans="1:12" s="359" customFormat="1" x14ac:dyDescent="0.25">
      <c r="A127" s="281"/>
      <c r="B127" s="295">
        <v>95</v>
      </c>
      <c r="C127" s="296" t="str">
        <f t="shared" si="6"/>
        <v/>
      </c>
      <c r="D127" s="364"/>
      <c r="E127" s="364"/>
      <c r="F127" s="297"/>
      <c r="G127" s="291"/>
      <c r="H127" s="291"/>
      <c r="I127" s="291"/>
      <c r="J127" s="318"/>
      <c r="K127" s="291"/>
      <c r="L127" s="293">
        <f>SUM(G127:K127)</f>
        <v>0</v>
      </c>
    </row>
    <row r="128" spans="1:12" s="359" customFormat="1" x14ac:dyDescent="0.25">
      <c r="A128" s="281"/>
      <c r="B128" s="295">
        <v>96</v>
      </c>
      <c r="C128" s="296" t="str">
        <f t="shared" si="6"/>
        <v/>
      </c>
      <c r="D128" s="364"/>
      <c r="E128" s="364"/>
      <c r="F128" s="297"/>
      <c r="G128" s="291"/>
      <c r="H128" s="291"/>
      <c r="I128" s="291"/>
      <c r="J128" s="318"/>
      <c r="K128" s="291"/>
      <c r="L128" s="293">
        <f t="shared" ref="L128" si="10">SUM(G128:K128)</f>
        <v>0</v>
      </c>
    </row>
    <row r="129" spans="1:12" x14ac:dyDescent="0.25">
      <c r="A129" s="281"/>
      <c r="B129" s="295">
        <v>97</v>
      </c>
      <c r="C129" s="296" t="str">
        <f t="shared" si="6"/>
        <v/>
      </c>
      <c r="D129" s="364"/>
      <c r="E129" s="364"/>
      <c r="F129" s="297"/>
      <c r="G129" s="291"/>
      <c r="H129" s="291"/>
      <c r="I129" s="291"/>
      <c r="J129" s="318"/>
      <c r="K129" s="291"/>
      <c r="L129" s="293">
        <f>SUM(G129:K129)</f>
        <v>0</v>
      </c>
    </row>
    <row r="130" spans="1:12" x14ac:dyDescent="0.25">
      <c r="A130" s="281"/>
      <c r="B130" s="295">
        <v>98</v>
      </c>
      <c r="C130" s="296" t="str">
        <f t="shared" si="6"/>
        <v/>
      </c>
      <c r="D130" s="364"/>
      <c r="E130" s="364"/>
      <c r="F130" s="297"/>
      <c r="G130" s="291"/>
      <c r="H130" s="291"/>
      <c r="I130" s="291"/>
      <c r="J130" s="318"/>
      <c r="K130" s="291"/>
      <c r="L130" s="293">
        <f t="shared" ref="L130:L132" si="11">SUM(G130:K130)</f>
        <v>0</v>
      </c>
    </row>
    <row r="131" spans="1:12" x14ac:dyDescent="0.25">
      <c r="A131" s="281"/>
      <c r="B131" s="295">
        <v>99</v>
      </c>
      <c r="C131" s="296" t="str">
        <f t="shared" si="6"/>
        <v/>
      </c>
      <c r="D131" s="364"/>
      <c r="E131" s="364"/>
      <c r="F131" s="297"/>
      <c r="G131" s="291"/>
      <c r="H131" s="291"/>
      <c r="I131" s="291"/>
      <c r="J131" s="318"/>
      <c r="K131" s="291"/>
      <c r="L131" s="293">
        <f t="shared" si="11"/>
        <v>0</v>
      </c>
    </row>
    <row r="132" spans="1:12" x14ac:dyDescent="0.25">
      <c r="A132" s="281"/>
      <c r="B132" s="295">
        <v>100</v>
      </c>
      <c r="C132" s="296" t="str">
        <f t="shared" si="6"/>
        <v/>
      </c>
      <c r="D132" s="402"/>
      <c r="E132" s="402"/>
      <c r="F132" s="298"/>
      <c r="G132" s="291"/>
      <c r="H132" s="291"/>
      <c r="I132" s="291"/>
      <c r="J132" s="349"/>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scale="47" orientation="landscape"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AN150"/>
  <sheetViews>
    <sheetView showGridLines="0" zoomScale="55" zoomScaleNormal="55" zoomScaleSheetLayoutView="40" zoomScalePageLayoutView="80" workbookViewId="0">
      <selection sqref="A1:Q51"/>
    </sheetView>
  </sheetViews>
  <sheetFormatPr defaultColWidth="0" defaultRowHeight="15.75" zeroHeight="1" x14ac:dyDescent="0.25"/>
  <cols>
    <col min="1" max="1" width="2.7109375" style="108" customWidth="1"/>
    <col min="2" max="2" width="6.7109375" style="108" customWidth="1"/>
    <col min="3" max="3" width="15.28515625" style="135" customWidth="1"/>
    <col min="4" max="5" width="52" style="108" customWidth="1"/>
    <col min="6" max="7" width="26" style="108" bestFit="1" customWidth="1"/>
    <col min="8" max="8" width="20.7109375" style="108" bestFit="1" customWidth="1"/>
    <col min="9" max="9" width="20" style="108" bestFit="1"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4"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1" customFormat="1" ht="18" x14ac:dyDescent="0.25">
      <c r="B2" s="393" t="str">
        <f>'1. Information'!B2</f>
        <v>Version 7/1/2018</v>
      </c>
      <c r="R2" s="415"/>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38" t="s">
        <v>1</v>
      </c>
      <c r="C7" s="439"/>
      <c r="D7" s="9" t="str">
        <f>IF(ISBLANK('1. Information'!D8),"",'1. Information'!D8)</f>
        <v>Glenn</v>
      </c>
      <c r="F7" s="94" t="s">
        <v>2</v>
      </c>
      <c r="G7" s="109">
        <f>IF(ISBLANK('1. Information'!D7),"",'1. Information'!D7)</f>
        <v>43437</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x14ac:dyDescent="0.25">
      <c r="C12" s="108"/>
      <c r="D12" s="6"/>
      <c r="E12" s="6"/>
      <c r="F12" s="341" t="s">
        <v>28</v>
      </c>
      <c r="G12" s="438" t="s">
        <v>30</v>
      </c>
      <c r="H12" s="436"/>
      <c r="I12" s="436"/>
      <c r="J12" s="439"/>
      <c r="K12" s="303"/>
      <c r="L12"/>
      <c r="M12"/>
      <c r="N12"/>
      <c r="O12"/>
      <c r="P12"/>
      <c r="Q12"/>
      <c r="AL12" s="108"/>
      <c r="AM12" s="108"/>
      <c r="AN12" s="108"/>
    </row>
    <row r="13" spans="2:40" ht="47.25" customHeight="1" x14ac:dyDescent="0.25">
      <c r="C13" s="450"/>
      <c r="D13" s="450"/>
      <c r="E13" s="450"/>
      <c r="F13" s="30" t="s">
        <v>300</v>
      </c>
      <c r="G13" s="27" t="s">
        <v>5</v>
      </c>
      <c r="H13" s="27" t="s">
        <v>6</v>
      </c>
      <c r="I13" s="27" t="s">
        <v>31</v>
      </c>
      <c r="J13" s="27" t="s">
        <v>15</v>
      </c>
      <c r="K13" s="301" t="s">
        <v>278</v>
      </c>
      <c r="L13"/>
      <c r="M13"/>
      <c r="N13"/>
      <c r="O13"/>
      <c r="P13"/>
      <c r="Q13"/>
      <c r="AL13" s="108"/>
      <c r="AM13" s="108"/>
      <c r="AN13" s="108"/>
    </row>
    <row r="14" spans="2:40" s="110" customFormat="1" x14ac:dyDescent="0.25">
      <c r="B14" s="256">
        <v>1</v>
      </c>
      <c r="C14" s="444" t="s">
        <v>3</v>
      </c>
      <c r="D14" s="444"/>
      <c r="E14" s="440"/>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40" s="110" customFormat="1" ht="15" customHeight="1" x14ac:dyDescent="0.25">
      <c r="B15" s="256">
        <v>2</v>
      </c>
      <c r="C15" s="444" t="s">
        <v>133</v>
      </c>
      <c r="D15" s="444"/>
      <c r="E15" s="440"/>
      <c r="F15" s="291"/>
      <c r="G15" s="353"/>
      <c r="H15" s="353"/>
      <c r="I15" s="353"/>
      <c r="J15" s="353"/>
      <c r="K15" s="292">
        <f t="shared" ref="K15:K20" si="0">SUM(F15:J15)</f>
        <v>0</v>
      </c>
      <c r="L15"/>
      <c r="M15"/>
      <c r="N15"/>
      <c r="O15"/>
      <c r="P15"/>
      <c r="Q15"/>
      <c r="R15" s="414"/>
      <c r="S15"/>
      <c r="T15"/>
      <c r="U15"/>
      <c r="V15"/>
      <c r="W15"/>
      <c r="X15"/>
      <c r="Y15"/>
      <c r="Z15"/>
      <c r="AA15"/>
      <c r="AB15"/>
      <c r="AC15"/>
      <c r="AD15"/>
      <c r="AE15"/>
      <c r="AF15"/>
      <c r="AG15"/>
      <c r="AH15"/>
      <c r="AI15"/>
      <c r="AJ15"/>
      <c r="AK15"/>
    </row>
    <row r="16" spans="2:40" s="110" customFormat="1" ht="15" customHeight="1" x14ac:dyDescent="0.25">
      <c r="B16" s="256">
        <v>3</v>
      </c>
      <c r="C16" s="451" t="s">
        <v>149</v>
      </c>
      <c r="D16" s="451"/>
      <c r="E16" s="452"/>
      <c r="F16" s="388">
        <v>14564.23</v>
      </c>
      <c r="G16" s="387">
        <v>6595.49</v>
      </c>
      <c r="H16" s="387"/>
      <c r="I16" s="387"/>
      <c r="J16" s="387">
        <v>22.31</v>
      </c>
      <c r="K16" s="292">
        <f t="shared" si="0"/>
        <v>21182.030000000002</v>
      </c>
      <c r="L16"/>
      <c r="M16"/>
      <c r="N16"/>
      <c r="O16"/>
      <c r="P16"/>
      <c r="Q16"/>
      <c r="R16" s="414"/>
      <c r="S16"/>
      <c r="T16"/>
      <c r="U16"/>
      <c r="V16"/>
      <c r="W16"/>
      <c r="X16"/>
      <c r="Y16"/>
      <c r="Z16"/>
      <c r="AA16"/>
      <c r="AB16"/>
      <c r="AC16"/>
      <c r="AD16"/>
      <c r="AE16"/>
      <c r="AF16"/>
      <c r="AG16"/>
      <c r="AH16"/>
      <c r="AI16"/>
      <c r="AJ16"/>
      <c r="AK16"/>
    </row>
    <row r="17" spans="2:40" s="110" customFormat="1" ht="15" customHeight="1" x14ac:dyDescent="0.25">
      <c r="B17" s="256">
        <v>4</v>
      </c>
      <c r="C17" s="444" t="s">
        <v>228</v>
      </c>
      <c r="D17" s="444"/>
      <c r="E17" s="440"/>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40" s="110" customFormat="1" ht="15" customHeight="1" x14ac:dyDescent="0.25">
      <c r="B18" s="256">
        <v>5</v>
      </c>
      <c r="C18" s="444" t="s">
        <v>215</v>
      </c>
      <c r="D18" s="444"/>
      <c r="E18" s="440"/>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40" s="110" customFormat="1" ht="15" customHeight="1" x14ac:dyDescent="0.25">
      <c r="B19" s="256">
        <v>6</v>
      </c>
      <c r="C19" s="444" t="s">
        <v>217</v>
      </c>
      <c r="D19" s="444"/>
      <c r="E19" s="440"/>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40" s="110" customFormat="1" ht="15" customHeight="1" x14ac:dyDescent="0.25">
      <c r="B20" s="256">
        <v>7</v>
      </c>
      <c r="C20" s="443" t="s">
        <v>150</v>
      </c>
      <c r="D20" s="443"/>
      <c r="E20" s="443"/>
      <c r="F20" s="315">
        <f>SUMIF($G$36:$G$135,"Combined Summary",L$36:L$135) + SUMIF($F$36:$F$135,"Standalone",L$36:L$135)</f>
        <v>637784.76</v>
      </c>
      <c r="G20" s="119">
        <f>SUMIF($G$36:$G$135,"Combined Summary",M$36:M$135) + SUMIF($F$36:$F$135,"Standalone",M$36:M$135)</f>
        <v>45835.88</v>
      </c>
      <c r="H20" s="119">
        <f>SUMIF($G$36:$G$135,"Combined Summary",N$36:N$135) + SUMIF($F$36:$F$135,"Standalone",N$36:N$135)</f>
        <v>0</v>
      </c>
      <c r="I20" s="119">
        <f>SUMIF($G$36:$G$135,"Combined Summary",O$36:O$135) + SUMIF($F$36:$F$135,"Standalone",O$36:O$135)</f>
        <v>35544.080000000002</v>
      </c>
      <c r="J20" s="119">
        <f>SUMIF($G$36:$G$135,"Combined Summary",P$36:P$135) + SUMIF($F$36:$F$135,"Standalone",P$36:P$135)</f>
        <v>1677.27</v>
      </c>
      <c r="K20" s="293">
        <f t="shared" si="0"/>
        <v>720841.99</v>
      </c>
      <c r="L20"/>
      <c r="M20"/>
      <c r="N20"/>
      <c r="O20"/>
      <c r="P20"/>
      <c r="Q20"/>
      <c r="R20" s="414"/>
      <c r="S20"/>
      <c r="T20"/>
      <c r="U20"/>
      <c r="V20"/>
      <c r="W20"/>
      <c r="X20"/>
      <c r="Y20"/>
      <c r="Z20"/>
      <c r="AA20"/>
      <c r="AB20"/>
      <c r="AC20"/>
      <c r="AD20"/>
      <c r="AE20"/>
      <c r="AF20"/>
      <c r="AG20"/>
      <c r="AH20"/>
      <c r="AI20"/>
      <c r="AJ20"/>
      <c r="AK20"/>
    </row>
    <row r="21" spans="2:40" s="110" customFormat="1" ht="30.95" customHeight="1" x14ac:dyDescent="0.25">
      <c r="B21" s="123">
        <v>8</v>
      </c>
      <c r="C21" s="456" t="s">
        <v>229</v>
      </c>
      <c r="D21" s="456"/>
      <c r="E21" s="456"/>
      <c r="F21" s="8">
        <f>SUM(F14:F16,F19:F20)</f>
        <v>652348.99</v>
      </c>
      <c r="G21" s="8">
        <f t="shared" ref="G21:K21" si="1">SUM(G14:G16,G19:G20)</f>
        <v>52431.369999999995</v>
      </c>
      <c r="H21" s="8">
        <f t="shared" si="1"/>
        <v>0</v>
      </c>
      <c r="I21" s="8">
        <f t="shared" si="1"/>
        <v>35544.080000000002</v>
      </c>
      <c r="J21" s="8">
        <f t="shared" si="1"/>
        <v>1699.58</v>
      </c>
      <c r="K21" s="8">
        <f t="shared" si="1"/>
        <v>742024.02</v>
      </c>
      <c r="L21"/>
      <c r="M21"/>
      <c r="N21"/>
      <c r="O21"/>
      <c r="P21"/>
      <c r="Q21"/>
      <c r="R21" s="414"/>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5" t="s">
        <v>234</v>
      </c>
      <c r="G26" s="453" t="s">
        <v>233</v>
      </c>
      <c r="H26" s="110"/>
      <c r="I26" s="110"/>
      <c r="J26" s="110"/>
      <c r="K26" s="110"/>
      <c r="L26" s="110"/>
      <c r="M26" s="110"/>
      <c r="N26" s="110"/>
      <c r="O26" s="110"/>
      <c r="P26" s="110"/>
      <c r="Q26" s="110"/>
    </row>
    <row r="27" spans="2:40" ht="15" customHeight="1" x14ac:dyDescent="0.25">
      <c r="B27" s="99"/>
      <c r="C27" s="99"/>
      <c r="D27" s="99"/>
      <c r="E27" s="99"/>
      <c r="F27" s="455"/>
      <c r="G27" s="453"/>
      <c r="H27" s="110"/>
      <c r="I27" s="110"/>
      <c r="J27" s="110"/>
      <c r="K27" s="110"/>
      <c r="L27" s="110"/>
      <c r="M27" s="110"/>
      <c r="N27" s="110"/>
      <c r="O27" s="110"/>
      <c r="P27" s="110"/>
      <c r="Q27" s="110"/>
    </row>
    <row r="28" spans="2:40" x14ac:dyDescent="0.25">
      <c r="B28" s="99"/>
      <c r="C28" s="99"/>
      <c r="D28" s="99"/>
      <c r="E28" s="99"/>
      <c r="F28" s="455"/>
      <c r="G28" s="454"/>
      <c r="H28" s="110"/>
      <c r="I28" s="110"/>
      <c r="J28" s="110"/>
      <c r="K28" s="110"/>
      <c r="L28" s="110"/>
      <c r="M28" s="110"/>
      <c r="N28" s="110"/>
      <c r="O28" s="110"/>
      <c r="P28" s="110"/>
      <c r="Q28" s="110"/>
    </row>
    <row r="29" spans="2:40" ht="51.75" customHeight="1" x14ac:dyDescent="0.25">
      <c r="B29" s="130">
        <v>1</v>
      </c>
      <c r="C29" s="447" t="s">
        <v>245</v>
      </c>
      <c r="D29" s="448"/>
      <c r="E29" s="449"/>
      <c r="F29" s="10">
        <f>IF(F21=0,"",((SUMPRODUCT($K$36:$K$135,$L$36:$L$135)+(F19*G29))/$F$21))</f>
        <v>0.63227326848471099</v>
      </c>
      <c r="G29" s="79"/>
      <c r="H29" s="110"/>
      <c r="I29" s="110"/>
      <c r="J29" s="110"/>
      <c r="K29" s="110"/>
      <c r="L29" s="110"/>
      <c r="M29" s="110"/>
      <c r="N29" s="110"/>
      <c r="O29" s="110"/>
      <c r="P29" s="110"/>
      <c r="Q29" s="110"/>
    </row>
    <row r="30" spans="2:40" s="99" customFormat="1" x14ac:dyDescent="0.25">
      <c r="R30" s="414"/>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2:40" x14ac:dyDescent="0.25">
      <c r="C34" s="323"/>
      <c r="D34" s="436" t="s">
        <v>165</v>
      </c>
      <c r="E34" s="436"/>
      <c r="F34" s="436"/>
      <c r="G34" s="436"/>
      <c r="H34" s="436"/>
      <c r="I34" s="436"/>
      <c r="J34" s="436"/>
      <c r="K34" s="436"/>
      <c r="L34" s="340" t="s">
        <v>28</v>
      </c>
      <c r="M34" s="438" t="s">
        <v>30</v>
      </c>
      <c r="N34" s="436"/>
      <c r="O34" s="436"/>
      <c r="P34" s="439"/>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x14ac:dyDescent="0.25">
      <c r="B36" s="101">
        <v>1</v>
      </c>
      <c r="C36" s="132">
        <f t="shared" ref="C36:C67" si="2">IF(AND(NOT(COUNTA(D36:J36)),(NOT(COUNTA(L36:P36)))),"",VLOOKUP($D$7,Info_County_Code,2,FALSE))</f>
        <v>11</v>
      </c>
      <c r="D36" s="395" t="s">
        <v>329</v>
      </c>
      <c r="E36" s="395"/>
      <c r="F36" s="416" t="s">
        <v>143</v>
      </c>
      <c r="G36" s="417" t="s">
        <v>132</v>
      </c>
      <c r="H36" s="125"/>
      <c r="I36" s="134">
        <v>1</v>
      </c>
      <c r="J36" s="134">
        <v>0.34</v>
      </c>
      <c r="K36" s="350">
        <f>IF(OR(G36="Combined Summary",F36="Standalone"),(SUMPRODUCT(--(D$36:D$135=D36),I$36:I$135,J$36:J$135)),"")</f>
        <v>0.34</v>
      </c>
      <c r="L36" s="291">
        <v>141878.64000000001</v>
      </c>
      <c r="M36" s="352"/>
      <c r="N36" s="116"/>
      <c r="O36" s="116"/>
      <c r="P36" s="116">
        <v>373.12</v>
      </c>
      <c r="Q36" s="351">
        <f>SUM(L36:P36)</f>
        <v>142251.76</v>
      </c>
      <c r="R36" s="409">
        <f>IF(OR(G36="Combined Summary",F36="Standalone"),(SUMIF(D$36:D$135,D36,I$36:I$135)),"")</f>
        <v>1</v>
      </c>
      <c r="S36" s="407" t="str">
        <f>IF(AND(F36="Standalone",NOT(R36=1)),"ERROR",IF(AND(G36="Combined Summary",NOT(R36=1)),"ERROR",""))</f>
        <v/>
      </c>
      <c r="AL36" s="108"/>
      <c r="AM36" s="108"/>
      <c r="AN36" s="108"/>
    </row>
    <row r="37" spans="2:40" x14ac:dyDescent="0.25">
      <c r="B37" s="363">
        <v>2</v>
      </c>
      <c r="C37" s="132">
        <f t="shared" si="2"/>
        <v>11</v>
      </c>
      <c r="D37" s="395" t="s">
        <v>330</v>
      </c>
      <c r="E37" s="395"/>
      <c r="F37" s="416" t="s">
        <v>143</v>
      </c>
      <c r="G37" s="417" t="s">
        <v>137</v>
      </c>
      <c r="H37" s="125"/>
      <c r="I37" s="134">
        <v>1</v>
      </c>
      <c r="J37" s="134">
        <v>1</v>
      </c>
      <c r="K37" s="350">
        <f t="shared" ref="K37:K100" si="3">IF(OR(G37="Combined Summary",F37="Standalone"),(SUMPRODUCT(--(D$36:D$135=D37),I$36:I$135,J$36:J$135)),"")</f>
        <v>1</v>
      </c>
      <c r="L37" s="291">
        <v>24989.69</v>
      </c>
      <c r="M37" s="352">
        <v>45835.88</v>
      </c>
      <c r="N37" s="116"/>
      <c r="O37" s="116">
        <v>35544.080000000002</v>
      </c>
      <c r="P37" s="116">
        <v>65.72</v>
      </c>
      <c r="Q37" s="351">
        <f t="shared" ref="Q37:Q100" si="4">SUM(L37:P37)</f>
        <v>106435.37</v>
      </c>
      <c r="R37" s="409">
        <f t="shared" ref="R37:R100" si="5">IF(OR(G37="Combined Summary",F37="Standalone"),(SUMIF(D$36:D$135,D37,I$36:I$135)),"")</f>
        <v>1</v>
      </c>
      <c r="S37" s="407" t="str">
        <f t="shared" ref="S37:S100" si="6">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x14ac:dyDescent="0.25">
      <c r="B38" s="363">
        <v>3</v>
      </c>
      <c r="C38" s="132">
        <f t="shared" si="2"/>
        <v>11</v>
      </c>
      <c r="D38" s="395" t="s">
        <v>147</v>
      </c>
      <c r="E38" s="395"/>
      <c r="F38" s="416" t="s">
        <v>143</v>
      </c>
      <c r="G38" s="417" t="s">
        <v>147</v>
      </c>
      <c r="H38" s="125"/>
      <c r="I38" s="134">
        <v>1</v>
      </c>
      <c r="J38" s="134">
        <v>0.7</v>
      </c>
      <c r="K38" s="350">
        <f t="shared" si="3"/>
        <v>0.7</v>
      </c>
      <c r="L38" s="291">
        <v>304726.07</v>
      </c>
      <c r="M38" s="352"/>
      <c r="N38" s="116"/>
      <c r="O38" s="116"/>
      <c r="P38" s="116">
        <v>801.38</v>
      </c>
      <c r="Q38" s="351">
        <f t="shared" si="4"/>
        <v>305527.45</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x14ac:dyDescent="0.25">
      <c r="B39" s="363">
        <v>4</v>
      </c>
      <c r="C39" s="132">
        <f t="shared" si="2"/>
        <v>11</v>
      </c>
      <c r="D39" s="395" t="s">
        <v>331</v>
      </c>
      <c r="E39" s="395"/>
      <c r="F39" s="416" t="s">
        <v>143</v>
      </c>
      <c r="G39" s="417" t="s">
        <v>136</v>
      </c>
      <c r="H39" s="125"/>
      <c r="I39" s="134">
        <v>1</v>
      </c>
      <c r="J39" s="134">
        <v>1</v>
      </c>
      <c r="K39" s="350">
        <f t="shared" si="3"/>
        <v>1</v>
      </c>
      <c r="L39" s="291">
        <v>13158.19</v>
      </c>
      <c r="M39" s="352"/>
      <c r="N39" s="116"/>
      <c r="O39" s="116"/>
      <c r="P39" s="116">
        <v>34.6</v>
      </c>
      <c r="Q39" s="351">
        <f t="shared" si="4"/>
        <v>13192.79</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x14ac:dyDescent="0.25">
      <c r="B40" s="363">
        <v>5</v>
      </c>
      <c r="C40" s="132">
        <f t="shared" si="2"/>
        <v>11</v>
      </c>
      <c r="D40" s="395" t="s">
        <v>332</v>
      </c>
      <c r="E40" s="395"/>
      <c r="F40" s="416" t="s">
        <v>143</v>
      </c>
      <c r="G40" s="107" t="s">
        <v>136</v>
      </c>
      <c r="H40" s="125"/>
      <c r="I40" s="134">
        <v>1</v>
      </c>
      <c r="J40" s="134">
        <v>0.63</v>
      </c>
      <c r="K40" s="350">
        <f t="shared" si="3"/>
        <v>0.63</v>
      </c>
      <c r="L40" s="291">
        <v>16718.05</v>
      </c>
      <c r="M40" s="352"/>
      <c r="N40" s="116"/>
      <c r="O40" s="116"/>
      <c r="P40" s="116">
        <v>43.97</v>
      </c>
      <c r="Q40" s="351">
        <f t="shared" si="4"/>
        <v>16762.02</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x14ac:dyDescent="0.25">
      <c r="B41" s="363">
        <v>6</v>
      </c>
      <c r="C41" s="132">
        <f t="shared" si="2"/>
        <v>11</v>
      </c>
      <c r="D41" s="395" t="s">
        <v>145</v>
      </c>
      <c r="E41" s="395"/>
      <c r="F41" s="416" t="s">
        <v>143</v>
      </c>
      <c r="G41" s="107" t="s">
        <v>145</v>
      </c>
      <c r="H41" s="125"/>
      <c r="I41" s="134">
        <v>1</v>
      </c>
      <c r="J41" s="134">
        <v>0.75</v>
      </c>
      <c r="K41" s="350">
        <f t="shared" si="3"/>
        <v>0.75</v>
      </c>
      <c r="L41" s="291">
        <v>136314.12</v>
      </c>
      <c r="M41" s="352"/>
      <c r="N41" s="116"/>
      <c r="O41" s="116"/>
      <c r="P41" s="116">
        <v>358.48</v>
      </c>
      <c r="Q41" s="351">
        <f t="shared" si="4"/>
        <v>136672.6</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x14ac:dyDescent="0.2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x14ac:dyDescent="0.2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x14ac:dyDescent="0.2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x14ac:dyDescent="0.2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x14ac:dyDescent="0.2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x14ac:dyDescent="0.2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x14ac:dyDescent="0.2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x14ac:dyDescent="0.2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x14ac:dyDescent="0.2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x14ac:dyDescent="0.2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x14ac:dyDescent="0.2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x14ac:dyDescent="0.2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x14ac:dyDescent="0.2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x14ac:dyDescent="0.2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x14ac:dyDescent="0.2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x14ac:dyDescent="0.2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x14ac:dyDescent="0.2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x14ac:dyDescent="0.2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x14ac:dyDescent="0.2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x14ac:dyDescent="0.2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x14ac:dyDescent="0.2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x14ac:dyDescent="0.2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x14ac:dyDescent="0.2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x14ac:dyDescent="0.2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x14ac:dyDescent="0.2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x14ac:dyDescent="0.2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x14ac:dyDescent="0.25">
      <c r="B68" s="363">
        <v>33</v>
      </c>
      <c r="C68" s="132" t="str">
        <f t="shared" ref="C68:C99" si="7">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x14ac:dyDescent="0.2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x14ac:dyDescent="0.2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x14ac:dyDescent="0.2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x14ac:dyDescent="0.2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x14ac:dyDescent="0.2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x14ac:dyDescent="0.2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x14ac:dyDescent="0.2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x14ac:dyDescent="0.2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x14ac:dyDescent="0.2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x14ac:dyDescent="0.2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x14ac:dyDescent="0.2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x14ac:dyDescent="0.2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x14ac:dyDescent="0.2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x14ac:dyDescent="0.2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x14ac:dyDescent="0.2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x14ac:dyDescent="0.2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x14ac:dyDescent="0.2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x14ac:dyDescent="0.2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x14ac:dyDescent="0.2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x14ac:dyDescent="0.2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x14ac:dyDescent="0.2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x14ac:dyDescent="0.2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x14ac:dyDescent="0.2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x14ac:dyDescent="0.2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x14ac:dyDescent="0.2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x14ac:dyDescent="0.2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x14ac:dyDescent="0.2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x14ac:dyDescent="0.2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x14ac:dyDescent="0.2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x14ac:dyDescent="0.2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x14ac:dyDescent="0.2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x14ac:dyDescent="0.25">
      <c r="B100" s="363">
        <v>65</v>
      </c>
      <c r="C100" s="132" t="str">
        <f t="shared" ref="C100:C131" si="8">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x14ac:dyDescent="0.25">
      <c r="B101" s="363">
        <v>66</v>
      </c>
      <c r="C101" s="132" t="str">
        <f t="shared" si="8"/>
        <v/>
      </c>
      <c r="D101" s="395"/>
      <c r="E101" s="395"/>
      <c r="F101" s="125"/>
      <c r="G101" s="107"/>
      <c r="H101" s="107"/>
      <c r="I101" s="134"/>
      <c r="J101" s="134"/>
      <c r="K101" s="350" t="str">
        <f t="shared" ref="K101:K135" si="9">IF(OR(G101="Combined Summary",F101="Standalone"),(SUMPRODUCT(--(D$36:D$135=D101),I$36:I$135,J$36:J$135)),"")</f>
        <v/>
      </c>
      <c r="L101" s="291"/>
      <c r="M101" s="352"/>
      <c r="N101" s="116"/>
      <c r="O101" s="116"/>
      <c r="P101" s="116"/>
      <c r="Q101" s="351">
        <f t="shared" ref="Q101:Q106" si="10">SUM(L101:P101)</f>
        <v>0</v>
      </c>
      <c r="R101" s="409" t="str">
        <f t="shared" ref="R101:R135" si="11">IF(OR(G101="Combined Summary",F101="Standalone"),(SUMIF(D$36:D$135,D101,I$36:I$135)),"")</f>
        <v/>
      </c>
      <c r="S101" s="407" t="str">
        <f t="shared" ref="S101:S135" si="12">IF(AND(F101="Standalone",NOT(R101=1)),"ERROR",IF(AND(G101="Combined Summary",NOT(R101=1)),"ERROR",""))</f>
        <v/>
      </c>
      <c r="AL101" s="108"/>
      <c r="AM101" s="108"/>
      <c r="AN101" s="108"/>
    </row>
    <row r="102" spans="2:40" x14ac:dyDescent="0.2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x14ac:dyDescent="0.2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x14ac:dyDescent="0.2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x14ac:dyDescent="0.2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x14ac:dyDescent="0.2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x14ac:dyDescent="0.2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x14ac:dyDescent="0.25">
      <c r="B108" s="363">
        <v>73</v>
      </c>
      <c r="C108" s="132" t="str">
        <f t="shared" si="8"/>
        <v/>
      </c>
      <c r="D108" s="395"/>
      <c r="E108" s="395"/>
      <c r="F108" s="125"/>
      <c r="G108" s="107"/>
      <c r="H108" s="107"/>
      <c r="I108" s="134"/>
      <c r="J108" s="134"/>
      <c r="K108" s="350" t="str">
        <f t="shared" si="9"/>
        <v/>
      </c>
      <c r="L108" s="291"/>
      <c r="M108" s="352"/>
      <c r="N108" s="116"/>
      <c r="O108" s="116"/>
      <c r="P108" s="116"/>
      <c r="Q108" s="351">
        <f t="shared" ref="Q108:Q122" si="13">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x14ac:dyDescent="0.2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x14ac:dyDescent="0.2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x14ac:dyDescent="0.2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x14ac:dyDescent="0.2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x14ac:dyDescent="0.2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x14ac:dyDescent="0.2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x14ac:dyDescent="0.2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x14ac:dyDescent="0.2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x14ac:dyDescent="0.2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x14ac:dyDescent="0.2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x14ac:dyDescent="0.2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x14ac:dyDescent="0.2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x14ac:dyDescent="0.2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x14ac:dyDescent="0.2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x14ac:dyDescent="0.2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x14ac:dyDescent="0.25">
      <c r="B124" s="363">
        <v>89</v>
      </c>
      <c r="C124" s="132" t="str">
        <f t="shared" si="8"/>
        <v/>
      </c>
      <c r="D124" s="395"/>
      <c r="E124" s="395"/>
      <c r="F124" s="125"/>
      <c r="G124" s="107"/>
      <c r="H124" s="107"/>
      <c r="I124" s="134"/>
      <c r="J124" s="134"/>
      <c r="K124" s="350" t="str">
        <f t="shared" si="9"/>
        <v/>
      </c>
      <c r="L124" s="291"/>
      <c r="M124" s="352"/>
      <c r="N124" s="116"/>
      <c r="O124" s="116"/>
      <c r="P124" s="116"/>
      <c r="Q124" s="351">
        <f t="shared" ref="Q124:Q135" si="14">SUM(L124:P124)</f>
        <v>0</v>
      </c>
      <c r="R124" s="409" t="str">
        <f t="shared" si="11"/>
        <v/>
      </c>
      <c r="S124" s="407" t="str">
        <f t="shared" si="12"/>
        <v/>
      </c>
      <c r="AL124" s="108"/>
      <c r="AM124" s="108"/>
      <c r="AN124" s="108"/>
    </row>
    <row r="125" spans="2:40" x14ac:dyDescent="0.2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x14ac:dyDescent="0.2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x14ac:dyDescent="0.2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x14ac:dyDescent="0.2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x14ac:dyDescent="0.2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x14ac:dyDescent="0.2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x14ac:dyDescent="0.2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x14ac:dyDescent="0.25">
      <c r="B132" s="363">
        <v>97</v>
      </c>
      <c r="C132" s="132" t="str">
        <f t="shared" ref="C132:C135" si="1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x14ac:dyDescent="0.2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x14ac:dyDescent="0.2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x14ac:dyDescent="0.2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40104166666666669" bottom="0.75" header="0.3" footer="0.3"/>
  <pageSetup scale="31" orientation="landscape"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B1:Q145"/>
  <sheetViews>
    <sheetView showGridLines="0" topLeftCell="A4" zoomScale="70" zoomScaleNormal="70" zoomScaleSheetLayoutView="40" workbookViewId="0">
      <selection activeCell="A4" sqref="A4:P39"/>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58"/>
      <c r="C1" s="458"/>
      <c r="D1" s="458"/>
    </row>
    <row r="2" spans="2:16" s="321" customFormat="1" ht="18" x14ac:dyDescent="0.25">
      <c r="B2" s="393"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46" t="s">
        <v>1</v>
      </c>
      <c r="C7" s="446"/>
      <c r="D7" s="9" t="str">
        <f>IF(ISBLANK('1. Information'!D8),"",'1. Information'!D8)</f>
        <v>Glenn</v>
      </c>
      <c r="F7" s="94" t="s">
        <v>2</v>
      </c>
      <c r="G7" s="109">
        <f>IF(ISBLANK('1. Information'!D7),"",'1. Information'!D7)</f>
        <v>43437</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6" t="s">
        <v>27</v>
      </c>
      <c r="G11" s="320" t="s">
        <v>29</v>
      </c>
      <c r="H11" s="288" t="s">
        <v>32</v>
      </c>
      <c r="I11" s="288" t="s">
        <v>246</v>
      </c>
      <c r="J11" s="25" t="s">
        <v>247</v>
      </c>
      <c r="K11" s="256" t="s">
        <v>248</v>
      </c>
      <c r="L11" s="310"/>
      <c r="M11"/>
      <c r="N11"/>
      <c r="O11" s="108"/>
      <c r="P11" s="108"/>
    </row>
    <row r="12" spans="2:16" ht="15.75" x14ac:dyDescent="0.25">
      <c r="B12" s="108"/>
      <c r="C12" s="3"/>
      <c r="D12" s="16"/>
      <c r="E12" s="16"/>
      <c r="F12" s="340" t="s">
        <v>28</v>
      </c>
      <c r="G12" s="436" t="s">
        <v>30</v>
      </c>
      <c r="H12" s="436"/>
      <c r="I12" s="436"/>
      <c r="J12" s="439"/>
      <c r="K12" s="308"/>
      <c r="L12"/>
      <c r="M12"/>
      <c r="N12"/>
      <c r="O12" s="108"/>
      <c r="P12" s="108"/>
    </row>
    <row r="13" spans="2:16" ht="65.25" customHeight="1" x14ac:dyDescent="0.25">
      <c r="B13" s="108"/>
      <c r="C13" s="460"/>
      <c r="D13" s="460"/>
      <c r="E13" s="460"/>
      <c r="F13" s="30" t="s">
        <v>300</v>
      </c>
      <c r="G13" s="44" t="s">
        <v>5</v>
      </c>
      <c r="H13" s="27" t="s">
        <v>6</v>
      </c>
      <c r="I13" s="27" t="s">
        <v>31</v>
      </c>
      <c r="J13" s="27" t="s">
        <v>15</v>
      </c>
      <c r="K13" s="306" t="s">
        <v>278</v>
      </c>
      <c r="L13"/>
      <c r="M13"/>
      <c r="N13"/>
      <c r="O13" s="108"/>
      <c r="P13" s="108"/>
    </row>
    <row r="14" spans="2:16" ht="15.75" x14ac:dyDescent="0.25">
      <c r="B14" s="101">
        <v>1</v>
      </c>
      <c r="C14" s="444" t="s">
        <v>160</v>
      </c>
      <c r="D14" s="444"/>
      <c r="E14" s="444"/>
      <c r="F14" s="290"/>
      <c r="G14" s="45"/>
      <c r="H14" s="29"/>
      <c r="I14" s="29"/>
      <c r="J14" s="309"/>
      <c r="K14" s="293">
        <f>SUM(F14:J14)</f>
        <v>0</v>
      </c>
      <c r="L14"/>
      <c r="M14"/>
      <c r="N14"/>
      <c r="O14" s="108"/>
      <c r="P14" s="108"/>
    </row>
    <row r="15" spans="2:16" ht="15.75" x14ac:dyDescent="0.25">
      <c r="B15" s="101">
        <v>2</v>
      </c>
      <c r="C15" s="444" t="s">
        <v>161</v>
      </c>
      <c r="D15" s="444"/>
      <c r="E15" s="444"/>
      <c r="F15" s="29"/>
      <c r="G15" s="411"/>
      <c r="H15" s="412"/>
      <c r="I15" s="412"/>
      <c r="J15" s="413"/>
      <c r="K15" s="293">
        <f>SUM(F15:J15)</f>
        <v>0</v>
      </c>
      <c r="L15"/>
      <c r="M15"/>
      <c r="N15"/>
      <c r="O15" s="108"/>
      <c r="P15" s="108"/>
    </row>
    <row r="16" spans="2:16" ht="15.75" x14ac:dyDescent="0.25">
      <c r="B16" s="405">
        <v>3</v>
      </c>
      <c r="C16" s="440" t="s">
        <v>314</v>
      </c>
      <c r="D16" s="441"/>
      <c r="E16" s="442"/>
      <c r="F16" s="367"/>
      <c r="G16" s="19"/>
      <c r="H16" s="19"/>
      <c r="I16" s="19"/>
      <c r="J16" s="19"/>
      <c r="K16" s="293">
        <f>SUM(F16:J16)</f>
        <v>0</v>
      </c>
      <c r="L16" s="404"/>
      <c r="M16" s="404"/>
      <c r="N16" s="404"/>
      <c r="O16" s="108"/>
      <c r="P16" s="108"/>
    </row>
    <row r="17" spans="2:17" ht="15.75" x14ac:dyDescent="0.25">
      <c r="B17" s="405">
        <v>4</v>
      </c>
      <c r="C17" s="440" t="s">
        <v>315</v>
      </c>
      <c r="D17" s="441"/>
      <c r="E17" s="442"/>
      <c r="F17" s="410"/>
      <c r="G17" s="19"/>
      <c r="H17" s="19"/>
      <c r="I17" s="19"/>
      <c r="J17" s="19"/>
      <c r="K17" s="293">
        <f>SUM(F17:J17)</f>
        <v>0</v>
      </c>
      <c r="L17" s="404"/>
      <c r="M17" s="404"/>
      <c r="N17" s="404"/>
      <c r="O17" s="108"/>
      <c r="P17" s="108"/>
    </row>
    <row r="18" spans="2:17" ht="15.75" x14ac:dyDescent="0.25">
      <c r="B18" s="101">
        <v>5</v>
      </c>
      <c r="C18" s="444" t="s">
        <v>162</v>
      </c>
      <c r="D18" s="444"/>
      <c r="E18" s="444"/>
      <c r="F18" s="28">
        <f>SUMIF($J$29:$J$132,"Project Administration",K$29:K$132)</f>
        <v>34330.120000000003</v>
      </c>
      <c r="G18" s="46">
        <f>SUMIF($J$29:$J$132,"Project Administration",L$29:L$132)</f>
        <v>9218.23</v>
      </c>
      <c r="H18" s="28">
        <f>SUMIF($J$29:$J$132,"Project Administration",M$29:M$132)</f>
        <v>0</v>
      </c>
      <c r="I18" s="28">
        <f>SUMIF($J$29:$J$132,"Project Administration",N$29:N$132)</f>
        <v>0</v>
      </c>
      <c r="J18" s="28">
        <f>SUMIF($J$29:$J$132,"Project Administration",O$29:O$132)</f>
        <v>52.59</v>
      </c>
      <c r="K18" s="293">
        <f t="shared" ref="K18:K20" si="0">SUM(F18:J18)</f>
        <v>43600.94</v>
      </c>
      <c r="L18"/>
      <c r="M18"/>
      <c r="N18"/>
      <c r="O18" s="108"/>
      <c r="P18" s="108"/>
    </row>
    <row r="19" spans="2:17" ht="15.75" x14ac:dyDescent="0.2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7" ht="15.75" x14ac:dyDescent="0.25">
      <c r="B20" s="101">
        <v>7</v>
      </c>
      <c r="C20" s="444" t="s">
        <v>236</v>
      </c>
      <c r="D20" s="444"/>
      <c r="E20" s="444"/>
      <c r="F20" s="19">
        <f>SUMIF($J$29:$J$132,"Project Direct",K$29:K$132)</f>
        <v>125942.72</v>
      </c>
      <c r="G20" s="47">
        <f>SUMIF($J$29:$J$132,"Project Direct",L$29:L$132)</f>
        <v>61670.79</v>
      </c>
      <c r="H20" s="19">
        <f>SUMIF($J$29:$J$132,"Project Direct",M$29:M$132)</f>
        <v>0</v>
      </c>
      <c r="I20" s="19">
        <f>SUMIF($J$29:$J$132,"Project Direct",N$29:N$132)</f>
        <v>50173.84</v>
      </c>
      <c r="J20" s="19">
        <f>SUMIF($J$29:$J$132,"Project Direct",O$29:O$132)</f>
        <v>3953.58</v>
      </c>
      <c r="K20" s="293">
        <f t="shared" si="0"/>
        <v>241740.93</v>
      </c>
      <c r="L20"/>
      <c r="M20"/>
      <c r="N20"/>
      <c r="O20" s="108"/>
      <c r="P20" s="108"/>
    </row>
    <row r="21" spans="2:17" ht="15.75" x14ac:dyDescent="0.25">
      <c r="B21" s="101">
        <v>8</v>
      </c>
      <c r="C21" s="459" t="s">
        <v>164</v>
      </c>
      <c r="D21" s="459"/>
      <c r="E21" s="459"/>
      <c r="F21" s="18">
        <f>SUM(F18:F20)</f>
        <v>160272.84</v>
      </c>
      <c r="G21" s="48">
        <f>SUM(G18:G20)</f>
        <v>70889.02</v>
      </c>
      <c r="H21" s="18">
        <f>SUM(H18:H20)</f>
        <v>0</v>
      </c>
      <c r="I21" s="18">
        <f>SUM(I18:I20)</f>
        <v>50173.84</v>
      </c>
      <c r="J21" s="18">
        <f t="shared" ref="J21" si="1">SUM(J18:J20)</f>
        <v>4006.17</v>
      </c>
      <c r="K21" s="18">
        <f t="shared" ref="K21" si="2">SUM(K18:K20)</f>
        <v>285341.87</v>
      </c>
      <c r="L21"/>
      <c r="M21"/>
      <c r="N21"/>
      <c r="O21" s="108"/>
      <c r="P21" s="108"/>
    </row>
    <row r="22" spans="2:17" ht="30.95" customHeight="1" x14ac:dyDescent="0.25">
      <c r="B22" s="101">
        <v>9</v>
      </c>
      <c r="C22" s="456" t="s">
        <v>316</v>
      </c>
      <c r="D22" s="456"/>
      <c r="E22" s="456"/>
      <c r="F22" s="20">
        <f t="shared" ref="F22:K22" si="3">SUM(F14:F15,F17,F18:F20)</f>
        <v>160272.84</v>
      </c>
      <c r="G22" s="20">
        <f t="shared" si="3"/>
        <v>70889.02</v>
      </c>
      <c r="H22" s="20">
        <f t="shared" si="3"/>
        <v>0</v>
      </c>
      <c r="I22" s="20">
        <f t="shared" si="3"/>
        <v>50173.84</v>
      </c>
      <c r="J22" s="20">
        <f t="shared" si="3"/>
        <v>4006.17</v>
      </c>
      <c r="K22" s="20">
        <f t="shared" si="3"/>
        <v>285341.87</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15.75" x14ac:dyDescent="0.25">
      <c r="B27" s="26"/>
      <c r="C27" s="330"/>
      <c r="D27" s="457" t="s">
        <v>167</v>
      </c>
      <c r="E27" s="457"/>
      <c r="F27" s="457"/>
      <c r="G27" s="457"/>
      <c r="H27" s="457"/>
      <c r="I27" s="457"/>
      <c r="J27" s="457"/>
      <c r="K27" s="340" t="s">
        <v>28</v>
      </c>
      <c r="L27" s="457" t="s">
        <v>30</v>
      </c>
      <c r="M27" s="457"/>
      <c r="N27" s="457"/>
      <c r="O27" s="457"/>
      <c r="P27" s="329"/>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x14ac:dyDescent="0.2">
      <c r="B29" s="123">
        <v>1</v>
      </c>
      <c r="C29" s="137">
        <f>IF(P32&lt;&gt;0,VLOOKUP($D$7,Info_County_Code,2,FALSE),"")</f>
        <v>11</v>
      </c>
      <c r="D29" s="395" t="s">
        <v>333</v>
      </c>
      <c r="E29" s="138"/>
      <c r="F29" s="138">
        <v>41859</v>
      </c>
      <c r="G29" s="138">
        <v>41883</v>
      </c>
      <c r="H29" s="116">
        <v>816344</v>
      </c>
      <c r="I29" s="116"/>
      <c r="J29" s="118" t="s">
        <v>158</v>
      </c>
      <c r="K29" s="120">
        <v>34330.120000000003</v>
      </c>
      <c r="L29" s="120">
        <v>9218.23</v>
      </c>
      <c r="M29" s="116"/>
      <c r="N29" s="116"/>
      <c r="O29" s="129">
        <v>52.59</v>
      </c>
      <c r="P29" s="293">
        <f t="shared" ref="P29:P64" si="4">SUM(K29:O29)</f>
        <v>43600.94</v>
      </c>
    </row>
    <row r="30" spans="2:17" x14ac:dyDescent="0.2">
      <c r="B30" s="123">
        <v>1</v>
      </c>
      <c r="C30" s="139">
        <f t="shared" ref="C30:I31" si="5">IF(ISBLANK(C29),"",C29)</f>
        <v>11</v>
      </c>
      <c r="D30" s="397" t="str">
        <f t="shared" si="5"/>
        <v>SMART Program</v>
      </c>
      <c r="E30" s="140" t="str">
        <f t="shared" si="5"/>
        <v/>
      </c>
      <c r="F30" s="140">
        <f t="shared" si="5"/>
        <v>41859</v>
      </c>
      <c r="G30" s="140">
        <f t="shared" si="5"/>
        <v>41883</v>
      </c>
      <c r="H30" s="122">
        <f t="shared" si="5"/>
        <v>816344</v>
      </c>
      <c r="I30" s="122" t="str">
        <f t="shared" si="5"/>
        <v/>
      </c>
      <c r="J30" s="119" t="s">
        <v>159</v>
      </c>
      <c r="K30" s="120"/>
      <c r="L30" s="120"/>
      <c r="M30" s="116"/>
      <c r="N30" s="116"/>
      <c r="O30" s="129"/>
      <c r="P30" s="293">
        <f t="shared" si="4"/>
        <v>0</v>
      </c>
    </row>
    <row r="31" spans="2:17" x14ac:dyDescent="0.2">
      <c r="B31" s="123">
        <v>1</v>
      </c>
      <c r="C31" s="139">
        <f t="shared" ref="C31:H31" si="6">IF(ISBLANK(C29),"",C29)</f>
        <v>11</v>
      </c>
      <c r="D31" s="398" t="str">
        <f t="shared" si="6"/>
        <v>SMART Program</v>
      </c>
      <c r="E31" s="141" t="str">
        <f t="shared" si="6"/>
        <v/>
      </c>
      <c r="F31" s="141">
        <f t="shared" si="6"/>
        <v>41859</v>
      </c>
      <c r="G31" s="141">
        <f t="shared" si="6"/>
        <v>41883</v>
      </c>
      <c r="H31" s="119">
        <f t="shared" si="6"/>
        <v>816344</v>
      </c>
      <c r="I31" s="119" t="str">
        <f t="shared" si="5"/>
        <v/>
      </c>
      <c r="J31" s="119" t="s">
        <v>237</v>
      </c>
      <c r="K31" s="120">
        <v>125942.72</v>
      </c>
      <c r="L31" s="120">
        <v>61670.79</v>
      </c>
      <c r="M31" s="116"/>
      <c r="N31" s="116">
        <v>50173.84</v>
      </c>
      <c r="O31" s="129">
        <v>3953.58</v>
      </c>
      <c r="P31" s="293">
        <f t="shared" si="4"/>
        <v>241740.93</v>
      </c>
    </row>
    <row r="32" spans="2:17" ht="15.75" x14ac:dyDescent="0.25">
      <c r="B32" s="96">
        <v>1</v>
      </c>
      <c r="C32" s="22">
        <f t="shared" ref="C32:I32" si="7">IF(ISBLANK(C29),"",C29)</f>
        <v>11</v>
      </c>
      <c r="D32" s="399" t="str">
        <f t="shared" si="7"/>
        <v>SMART Program</v>
      </c>
      <c r="E32" s="33" t="str">
        <f t="shared" si="7"/>
        <v/>
      </c>
      <c r="F32" s="33">
        <f t="shared" si="7"/>
        <v>41859</v>
      </c>
      <c r="G32" s="33">
        <f t="shared" si="7"/>
        <v>41883</v>
      </c>
      <c r="H32" s="34">
        <f t="shared" si="7"/>
        <v>816344</v>
      </c>
      <c r="I32" s="34" t="str">
        <f t="shared" si="7"/>
        <v/>
      </c>
      <c r="J32" s="8" t="s">
        <v>263</v>
      </c>
      <c r="K32" s="50">
        <f>SUM(K29:K31)</f>
        <v>160272.84</v>
      </c>
      <c r="L32" s="50">
        <f>SUM(L29:L31)</f>
        <v>70889.02</v>
      </c>
      <c r="M32" s="35">
        <f t="shared" ref="M32:O32" si="8">SUM(M29:M31)</f>
        <v>0</v>
      </c>
      <c r="N32" s="35">
        <f t="shared" si="8"/>
        <v>50173.84</v>
      </c>
      <c r="O32" s="311">
        <f t="shared" si="8"/>
        <v>4006.17</v>
      </c>
      <c r="P32" s="8">
        <f t="shared" si="4"/>
        <v>285341.86999999994</v>
      </c>
    </row>
    <row r="33" spans="2:16" x14ac:dyDescent="0.2">
      <c r="B33" s="123">
        <v>2</v>
      </c>
      <c r="C33" s="137" t="str">
        <f>IF(P36&lt;&gt;0,VLOOKUP($D$7,Info_County_Code,2,FALSE),"")</f>
        <v/>
      </c>
      <c r="D33" s="396"/>
      <c r="E33" s="138"/>
      <c r="F33" s="138"/>
      <c r="G33" s="138"/>
      <c r="H33" s="116"/>
      <c r="I33" s="116"/>
      <c r="J33" s="118" t="str">
        <f>IF(NOT(ISBLANK(D33)),$J$29,"")</f>
        <v/>
      </c>
      <c r="K33" s="120"/>
      <c r="L33" s="120"/>
      <c r="M33" s="116"/>
      <c r="N33" s="116"/>
      <c r="O33" s="129"/>
      <c r="P33" s="293">
        <f t="shared" ref="P33:P36" si="9">SUM(K33:O33)</f>
        <v>0</v>
      </c>
    </row>
    <row r="34" spans="2:16" x14ac:dyDescent="0.2">
      <c r="B34" s="123">
        <v>2</v>
      </c>
      <c r="C34" s="139" t="str">
        <f t="shared" ref="C34:I34" si="10">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x14ac:dyDescent="0.2">
      <c r="B35" s="123">
        <v>2</v>
      </c>
      <c r="C35" s="139" t="str">
        <f t="shared" ref="C35:I35" si="11">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x14ac:dyDescent="0.25">
      <c r="B36" s="362">
        <v>2</v>
      </c>
      <c r="C36" s="22" t="str">
        <f t="shared" ref="C36:I36" si="12">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t="shared" ref="K36" si="13">SUM(K33:K35)</f>
        <v>0</v>
      </c>
      <c r="L36" s="50">
        <f>SUM(L33:L35)</f>
        <v>0</v>
      </c>
      <c r="M36" s="35">
        <f t="shared" ref="M36:O36" si="14">SUM(M33:M35)</f>
        <v>0</v>
      </c>
      <c r="N36" s="35">
        <f t="shared" si="14"/>
        <v>0</v>
      </c>
      <c r="O36" s="311">
        <f t="shared" si="14"/>
        <v>0</v>
      </c>
      <c r="P36" s="8">
        <f t="shared" si="9"/>
        <v>0</v>
      </c>
    </row>
    <row r="37" spans="2:16" x14ac:dyDescent="0.2">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x14ac:dyDescent="0.2">
      <c r="B38" s="123">
        <v>2</v>
      </c>
      <c r="C38" s="139" t="str">
        <f t="shared" ref="C38:I38" si="15">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x14ac:dyDescent="0.2">
      <c r="B39" s="123">
        <v>2</v>
      </c>
      <c r="C39" s="139" t="str">
        <f t="shared" ref="C39:I39" si="16">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x14ac:dyDescent="0.25">
      <c r="B40" s="96">
        <v>2</v>
      </c>
      <c r="C40" s="22" t="str">
        <f t="shared" ref="C40:I40" si="17">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t="shared" ref="K40" si="18">SUM(K37:K39)</f>
        <v>0</v>
      </c>
      <c r="L40" s="50">
        <f>SUM(L37:L39)</f>
        <v>0</v>
      </c>
      <c r="M40" s="35">
        <f t="shared" ref="M40" si="19">SUM(M37:M39)</f>
        <v>0</v>
      </c>
      <c r="N40" s="35">
        <f t="shared" ref="N40" si="20">SUM(N37:N39)</f>
        <v>0</v>
      </c>
      <c r="O40" s="311">
        <f t="shared" ref="O40" si="21">SUM(O37:O39)</f>
        <v>0</v>
      </c>
      <c r="P40" s="8">
        <f t="shared" si="4"/>
        <v>0</v>
      </c>
    </row>
    <row r="41" spans="2:16" x14ac:dyDescent="0.2">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x14ac:dyDescent="0.2">
      <c r="B42" s="123">
        <v>3</v>
      </c>
      <c r="C42" s="139" t="str">
        <f t="shared" ref="C42:I42" si="2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x14ac:dyDescent="0.2">
      <c r="B43" s="123">
        <v>3</v>
      </c>
      <c r="C43" s="139" t="str">
        <f t="shared" ref="C43:I43" si="2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x14ac:dyDescent="0.25">
      <c r="B44" s="96">
        <v>3</v>
      </c>
      <c r="C44" s="22" t="str">
        <f t="shared" ref="C44:I44" si="2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t="shared" ref="K44" si="25">SUM(K41:K43)</f>
        <v>0</v>
      </c>
      <c r="L44" s="50">
        <f>SUM(L41:L43)</f>
        <v>0</v>
      </c>
      <c r="M44" s="35">
        <f t="shared" ref="M44" si="26">SUM(M41:M43)</f>
        <v>0</v>
      </c>
      <c r="N44" s="35">
        <f t="shared" ref="N44" si="27">SUM(N41:N43)</f>
        <v>0</v>
      </c>
      <c r="O44" s="311">
        <f t="shared" ref="O44" si="28">SUM(O41:O43)</f>
        <v>0</v>
      </c>
      <c r="P44" s="8">
        <f t="shared" si="4"/>
        <v>0</v>
      </c>
    </row>
    <row r="45" spans="2:16" x14ac:dyDescent="0.2">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x14ac:dyDescent="0.2">
      <c r="B46" s="123">
        <v>4</v>
      </c>
      <c r="C46" s="139" t="str">
        <f t="shared" ref="C46:I46" si="29">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x14ac:dyDescent="0.2">
      <c r="B47" s="123">
        <v>4</v>
      </c>
      <c r="C47" s="139" t="str">
        <f t="shared" ref="C47:I47" si="30">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x14ac:dyDescent="0.25">
      <c r="B48" s="96">
        <v>4</v>
      </c>
      <c r="C48" s="22" t="str">
        <f t="shared" ref="C48:I48" si="31">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x14ac:dyDescent="0.2">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x14ac:dyDescent="0.2">
      <c r="B50" s="123">
        <v>5</v>
      </c>
      <c r="C50" s="139" t="str">
        <f t="shared" ref="C50:I50" si="36">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x14ac:dyDescent="0.2">
      <c r="B51" s="123">
        <v>5</v>
      </c>
      <c r="C51" s="139" t="str">
        <f t="shared" ref="C51:I51" si="37">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x14ac:dyDescent="0.25">
      <c r="B52" s="96">
        <v>5</v>
      </c>
      <c r="C52" s="22" t="str">
        <f t="shared" ref="C52:I52" si="38">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x14ac:dyDescent="0.2">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x14ac:dyDescent="0.2">
      <c r="B54" s="123">
        <v>6</v>
      </c>
      <c r="C54" s="139" t="str">
        <f t="shared" ref="C54:I54" si="43">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x14ac:dyDescent="0.2">
      <c r="B55" s="123">
        <v>6</v>
      </c>
      <c r="C55" s="139" t="str">
        <f t="shared" ref="C55:I55" si="44">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x14ac:dyDescent="0.25">
      <c r="B56" s="96">
        <v>6</v>
      </c>
      <c r="C56" s="22" t="str">
        <f t="shared" ref="C56:I56" si="45">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x14ac:dyDescent="0.2">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x14ac:dyDescent="0.2">
      <c r="B58" s="123">
        <v>7</v>
      </c>
      <c r="C58" s="139" t="str">
        <f t="shared" ref="C58:I58" si="50">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x14ac:dyDescent="0.2">
      <c r="B59" s="123">
        <v>7</v>
      </c>
      <c r="C59" s="139" t="str">
        <f t="shared" ref="C59:I59" si="51">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x14ac:dyDescent="0.25">
      <c r="B60" s="96">
        <v>7</v>
      </c>
      <c r="C60" s="22" t="str">
        <f t="shared" ref="C60:I60" si="52">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x14ac:dyDescent="0.2">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x14ac:dyDescent="0.2">
      <c r="B62" s="123">
        <v>8</v>
      </c>
      <c r="C62" s="139" t="str">
        <f t="shared" ref="C62:I62" si="57">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x14ac:dyDescent="0.2">
      <c r="B63" s="123">
        <v>8</v>
      </c>
      <c r="C63" s="139" t="str">
        <f t="shared" ref="C63:I63" si="58">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x14ac:dyDescent="0.25">
      <c r="B64" s="96">
        <v>8</v>
      </c>
      <c r="C64" s="22" t="str">
        <f t="shared" ref="C64:I64" si="59">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x14ac:dyDescent="0.2">
      <c r="B65" s="123">
        <v>9</v>
      </c>
      <c r="C65" s="137" t="str">
        <f>IF(P68&lt;&gt;0,VLOOKUP($D$7,Info_County_Code,2,FALSE),"")</f>
        <v/>
      </c>
      <c r="D65" s="396"/>
      <c r="E65" s="138"/>
      <c r="F65" s="138"/>
      <c r="G65" s="138"/>
      <c r="H65" s="116"/>
      <c r="I65" s="116"/>
      <c r="J65" s="118" t="str">
        <f>IF(NOT(ISBLANK(D65)),$J$29,"")</f>
        <v/>
      </c>
      <c r="K65" s="120"/>
      <c r="L65" s="120"/>
      <c r="M65" s="116"/>
      <c r="N65" s="116"/>
      <c r="O65" s="129"/>
      <c r="P65" s="293">
        <f t="shared" ref="P65:P88" si="64">SUM(K65:O65)</f>
        <v>0</v>
      </c>
    </row>
    <row r="66" spans="2:16" x14ac:dyDescent="0.2">
      <c r="B66" s="123">
        <v>9</v>
      </c>
      <c r="C66" s="139" t="str">
        <f t="shared" ref="C66:I66" si="65">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x14ac:dyDescent="0.2">
      <c r="B67" s="123">
        <v>9</v>
      </c>
      <c r="C67" s="139" t="str">
        <f t="shared" ref="C67:I67" si="66">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x14ac:dyDescent="0.25">
      <c r="B68" s="96">
        <v>9</v>
      </c>
      <c r="C68" s="22" t="str">
        <f t="shared" ref="C68:I68" si="67">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x14ac:dyDescent="0.2">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x14ac:dyDescent="0.2">
      <c r="B70" s="123">
        <v>10</v>
      </c>
      <c r="C70" s="139" t="str">
        <f t="shared" ref="C70:I70" si="72">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x14ac:dyDescent="0.2">
      <c r="B71" s="123">
        <v>10</v>
      </c>
      <c r="C71" s="139" t="str">
        <f t="shared" ref="C71:I71" si="73">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x14ac:dyDescent="0.25">
      <c r="B72" s="96">
        <v>10</v>
      </c>
      <c r="C72" s="22" t="str">
        <f t="shared" ref="C72:I72" si="74">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x14ac:dyDescent="0.2">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x14ac:dyDescent="0.2">
      <c r="B74" s="123">
        <v>11</v>
      </c>
      <c r="C74" s="139" t="str">
        <f t="shared" ref="C74:I74" si="79">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x14ac:dyDescent="0.2">
      <c r="B75" s="123">
        <v>11</v>
      </c>
      <c r="C75" s="139" t="str">
        <f t="shared" ref="C75:I75" si="80">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x14ac:dyDescent="0.25">
      <c r="B76" s="96">
        <v>11</v>
      </c>
      <c r="C76" s="22" t="str">
        <f t="shared" ref="C76:I76" si="81">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x14ac:dyDescent="0.2">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x14ac:dyDescent="0.2">
      <c r="B78" s="123">
        <v>12</v>
      </c>
      <c r="C78" s="139" t="str">
        <f t="shared" ref="C78:I78" si="86">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x14ac:dyDescent="0.2">
      <c r="B79" s="123">
        <v>12</v>
      </c>
      <c r="C79" s="139" t="str">
        <f t="shared" ref="C79:I79" si="87">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x14ac:dyDescent="0.25">
      <c r="B80" s="96">
        <v>12</v>
      </c>
      <c r="C80" s="22" t="str">
        <f t="shared" ref="C80:I80" si="88">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x14ac:dyDescent="0.2">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x14ac:dyDescent="0.2">
      <c r="B82" s="123">
        <v>13</v>
      </c>
      <c r="C82" s="139" t="str">
        <f t="shared" ref="C82:I82" si="93">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x14ac:dyDescent="0.2">
      <c r="B83" s="123">
        <v>13</v>
      </c>
      <c r="C83" s="139" t="str">
        <f t="shared" ref="C83:I83" si="94">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x14ac:dyDescent="0.25">
      <c r="B84" s="96">
        <v>13</v>
      </c>
      <c r="C84" s="22" t="str">
        <f t="shared" ref="C84:I84" si="95">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x14ac:dyDescent="0.2">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x14ac:dyDescent="0.2">
      <c r="B86" s="123">
        <v>14</v>
      </c>
      <c r="C86" s="139" t="str">
        <f t="shared" ref="C86:I86" si="100">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x14ac:dyDescent="0.2">
      <c r="B87" s="123">
        <v>14</v>
      </c>
      <c r="C87" s="139" t="str">
        <f t="shared" ref="C87:I87" si="101">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x14ac:dyDescent="0.25">
      <c r="B88" s="96">
        <v>14</v>
      </c>
      <c r="C88" s="22" t="str">
        <f t="shared" ref="C88:I88" si="102">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x14ac:dyDescent="0.2">
      <c r="B89" s="123">
        <v>15</v>
      </c>
      <c r="C89" s="137" t="str">
        <f>IF(P92&lt;&gt;0,VLOOKUP($D$7,Info_County_Code,2,FALSE),"")</f>
        <v/>
      </c>
      <c r="D89" s="396"/>
      <c r="E89" s="138"/>
      <c r="F89" s="138"/>
      <c r="G89" s="138"/>
      <c r="H89" s="116"/>
      <c r="I89" s="116"/>
      <c r="J89" s="118" t="str">
        <f>IF(NOT(ISBLANK(D89)),$J$29,"")</f>
        <v/>
      </c>
      <c r="K89" s="120"/>
      <c r="L89" s="120"/>
      <c r="M89" s="116"/>
      <c r="N89" s="116"/>
      <c r="O89" s="129"/>
      <c r="P89" s="293">
        <f t="shared" ref="P89:P132" si="107">SUM(K89:O89)</f>
        <v>0</v>
      </c>
    </row>
    <row r="90" spans="2:16" x14ac:dyDescent="0.2">
      <c r="B90" s="123">
        <v>15</v>
      </c>
      <c r="C90" s="139" t="str">
        <f t="shared" ref="C90:I90" si="108">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x14ac:dyDescent="0.2">
      <c r="B91" s="123">
        <v>15</v>
      </c>
      <c r="C91" s="139" t="str">
        <f t="shared" ref="C91:I91" si="109">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x14ac:dyDescent="0.25">
      <c r="B92" s="362">
        <v>15</v>
      </c>
      <c r="C92" s="22" t="str">
        <f t="shared" ref="C92:I92" si="110">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x14ac:dyDescent="0.2">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x14ac:dyDescent="0.2">
      <c r="B94" s="123">
        <v>16</v>
      </c>
      <c r="C94" s="139" t="str">
        <f t="shared" ref="C94:I94" si="113">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x14ac:dyDescent="0.2">
      <c r="B95" s="123">
        <v>16</v>
      </c>
      <c r="C95" s="139" t="str">
        <f t="shared" ref="C95:I95" si="114">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x14ac:dyDescent="0.25">
      <c r="B96" s="362">
        <v>16</v>
      </c>
      <c r="C96" s="22" t="str">
        <f t="shared" ref="C96:I96" si="115">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x14ac:dyDescent="0.2">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x14ac:dyDescent="0.2">
      <c r="B98" s="123">
        <v>17</v>
      </c>
      <c r="C98" s="139" t="str">
        <f t="shared" ref="C98:I98" si="11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x14ac:dyDescent="0.2">
      <c r="B99" s="123">
        <v>17</v>
      </c>
      <c r="C99" s="139" t="str">
        <f t="shared" ref="C99:I99" si="11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x14ac:dyDescent="0.25">
      <c r="B100" s="362">
        <v>17</v>
      </c>
      <c r="C100" s="22" t="str">
        <f t="shared" ref="C100:I100" si="12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x14ac:dyDescent="0.2">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t="shared" ref="P101:P104" si="123">SUM(K101:O101)</f>
        <v>0</v>
      </c>
    </row>
    <row r="102" spans="2:16" x14ac:dyDescent="0.2">
      <c r="B102" s="123">
        <v>18</v>
      </c>
      <c r="C102" s="139" t="str">
        <f t="shared" ref="C102:I102" si="124">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x14ac:dyDescent="0.2">
      <c r="B103" s="123">
        <v>18</v>
      </c>
      <c r="C103" s="139" t="str">
        <f t="shared" ref="C103:I103" si="125">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x14ac:dyDescent="0.25">
      <c r="B104" s="362">
        <v>18</v>
      </c>
      <c r="C104" s="22" t="str">
        <f t="shared" ref="C104:I104" si="126">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x14ac:dyDescent="0.2">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x14ac:dyDescent="0.2">
      <c r="B106" s="123">
        <v>19</v>
      </c>
      <c r="C106" s="139" t="str">
        <f t="shared" ref="C106:I106" si="129">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x14ac:dyDescent="0.2">
      <c r="B107" s="123">
        <v>19</v>
      </c>
      <c r="C107" s="139" t="str">
        <f t="shared" ref="C107:I107" si="130">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x14ac:dyDescent="0.25">
      <c r="B108" s="362">
        <v>19</v>
      </c>
      <c r="C108" s="22" t="str">
        <f t="shared" ref="C108:I108" si="131">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x14ac:dyDescent="0.2">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t="shared" ref="P109:P112" si="134">SUM(K109:O109)</f>
        <v>0</v>
      </c>
    </row>
    <row r="110" spans="2:16" x14ac:dyDescent="0.2">
      <c r="B110" s="123">
        <v>20</v>
      </c>
      <c r="C110" s="139" t="str">
        <f t="shared" ref="C110:I110" si="135">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x14ac:dyDescent="0.2">
      <c r="B111" s="123">
        <v>20</v>
      </c>
      <c r="C111" s="139" t="str">
        <f t="shared" ref="C111:I111" si="136">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x14ac:dyDescent="0.25">
      <c r="B112" s="362">
        <v>20</v>
      </c>
      <c r="C112" s="22" t="str">
        <f t="shared" ref="C112:I112" si="137">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x14ac:dyDescent="0.2">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x14ac:dyDescent="0.2">
      <c r="B114" s="123">
        <v>21</v>
      </c>
      <c r="C114" s="139" t="str">
        <f t="shared" ref="C114:I114" si="140">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x14ac:dyDescent="0.2">
      <c r="B115" s="123">
        <v>21</v>
      </c>
      <c r="C115" s="139" t="str">
        <f t="shared" ref="C115:I115" si="141">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x14ac:dyDescent="0.25">
      <c r="B116" s="362">
        <v>21</v>
      </c>
      <c r="C116" s="22" t="str">
        <f t="shared" ref="C116:I116" si="142">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x14ac:dyDescent="0.2">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t="shared" ref="P117:P120" si="145">SUM(K117:O117)</f>
        <v>0</v>
      </c>
    </row>
    <row r="118" spans="2:16" x14ac:dyDescent="0.2">
      <c r="B118" s="123">
        <v>22</v>
      </c>
      <c r="C118" s="139" t="str">
        <f t="shared" ref="C118:I118" si="146">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x14ac:dyDescent="0.2">
      <c r="B119" s="123">
        <v>22</v>
      </c>
      <c r="C119" s="139" t="str">
        <f t="shared" ref="C119:I119" si="147">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x14ac:dyDescent="0.25">
      <c r="B120" s="362">
        <v>22</v>
      </c>
      <c r="C120" s="22" t="str">
        <f t="shared" ref="C120:I120" si="148">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x14ac:dyDescent="0.2">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x14ac:dyDescent="0.2">
      <c r="B122" s="123">
        <v>23</v>
      </c>
      <c r="C122" s="139" t="str">
        <f t="shared" ref="C122:I122" si="151">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x14ac:dyDescent="0.2">
      <c r="B123" s="123">
        <v>23</v>
      </c>
      <c r="C123" s="139" t="str">
        <f t="shared" ref="C123:I123" si="152">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x14ac:dyDescent="0.25">
      <c r="B124" s="362">
        <v>23</v>
      </c>
      <c r="C124" s="22" t="str">
        <f t="shared" ref="C124:I124" si="153">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x14ac:dyDescent="0.2">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t="shared" ref="P125:P128" si="156">SUM(K125:O125)</f>
        <v>0</v>
      </c>
    </row>
    <row r="126" spans="2:16" x14ac:dyDescent="0.2">
      <c r="B126" s="123">
        <v>24</v>
      </c>
      <c r="C126" s="139" t="str">
        <f t="shared" ref="C126:I126" si="157">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x14ac:dyDescent="0.2">
      <c r="B127" s="123">
        <v>24</v>
      </c>
      <c r="C127" s="139" t="str">
        <f t="shared" ref="C127:I127" si="158">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x14ac:dyDescent="0.25">
      <c r="B128" s="362">
        <v>24</v>
      </c>
      <c r="C128" s="22" t="str">
        <f t="shared" ref="C128:I128" si="159">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x14ac:dyDescent="0.2">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x14ac:dyDescent="0.2">
      <c r="B130" s="123">
        <v>25</v>
      </c>
      <c r="C130" s="139" t="str">
        <f t="shared" ref="C130:I130" si="162">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x14ac:dyDescent="0.2">
      <c r="B131" s="123">
        <v>25</v>
      </c>
      <c r="C131" s="139" t="str">
        <f t="shared" ref="C131:I131" si="163">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x14ac:dyDescent="0.25">
      <c r="B132" s="362">
        <v>25</v>
      </c>
      <c r="C132" s="22" t="str">
        <f t="shared" ref="C132:I132" si="164">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0.25874999999999998" bottom="0.75" header="0.3" footer="0.3"/>
  <pageSetup scale="38"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zoomScale="70" zoomScaleNormal="70" zoomScaleSheetLayoutView="55" workbookViewId="0">
      <selection sqref="A1:L45"/>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 x14ac:dyDescent="0.25">
      <c r="B2" s="393"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Glenn</v>
      </c>
      <c r="F7" s="94" t="s">
        <v>2</v>
      </c>
      <c r="G7" s="38">
        <f>IF(ISBLANK('1. Information'!D7),"",'1. Information'!D7)</f>
        <v>43437</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75" x14ac:dyDescent="0.25">
      <c r="A12" s="108"/>
      <c r="B12" s="108"/>
      <c r="C12" s="108"/>
      <c r="D12" s="3"/>
      <c r="E12" s="16"/>
      <c r="F12" s="344" t="s">
        <v>214</v>
      </c>
      <c r="G12" s="461" t="s">
        <v>213</v>
      </c>
      <c r="H12" s="462"/>
      <c r="I12" s="462"/>
      <c r="J12" s="463"/>
      <c r="K12" s="331"/>
      <c r="L12"/>
      <c r="M12"/>
      <c r="N12"/>
      <c r="O12" s="108"/>
      <c r="P12" s="108"/>
    </row>
    <row r="13" spans="1:22" ht="47.25" x14ac:dyDescent="0.25">
      <c r="A13" s="108"/>
      <c r="B13" s="108"/>
      <c r="C13" s="5"/>
      <c r="D13" s="5"/>
      <c r="E13" s="5"/>
      <c r="F13" s="30" t="s">
        <v>300</v>
      </c>
      <c r="G13" s="27" t="s">
        <v>5</v>
      </c>
      <c r="H13" s="27" t="s">
        <v>6</v>
      </c>
      <c r="I13" s="27" t="s">
        <v>31</v>
      </c>
      <c r="J13" s="27" t="s">
        <v>15</v>
      </c>
      <c r="K13" s="301" t="s">
        <v>278</v>
      </c>
      <c r="L13"/>
      <c r="M13"/>
      <c r="N13" s="108"/>
      <c r="O13" s="108"/>
    </row>
    <row r="14" spans="1:22" ht="15.75" x14ac:dyDescent="0.25">
      <c r="A14" s="108"/>
      <c r="B14" s="101">
        <v>1</v>
      </c>
      <c r="C14" s="444" t="s">
        <v>16</v>
      </c>
      <c r="D14" s="444"/>
      <c r="E14" s="440"/>
      <c r="F14" s="290"/>
      <c r="G14" s="142"/>
      <c r="H14" s="142"/>
      <c r="I14" s="142"/>
      <c r="J14" s="142"/>
      <c r="K14" s="292">
        <f>SUM(F14:J14)</f>
        <v>0</v>
      </c>
      <c r="L14"/>
      <c r="M14"/>
      <c r="N14" s="108"/>
      <c r="O14" s="108"/>
    </row>
    <row r="15" spans="1:22" ht="15.75" x14ac:dyDescent="0.25">
      <c r="A15" s="108"/>
      <c r="B15" s="101">
        <v>2</v>
      </c>
      <c r="C15" s="444" t="s">
        <v>17</v>
      </c>
      <c r="D15" s="444"/>
      <c r="E15" s="440"/>
      <c r="F15" s="290"/>
      <c r="G15" s="142"/>
      <c r="H15" s="142"/>
      <c r="I15" s="142"/>
      <c r="J15" s="142"/>
      <c r="K15" s="292">
        <f t="shared" ref="K15:K19" si="0">SUM(F15:J15)</f>
        <v>0</v>
      </c>
      <c r="L15"/>
      <c r="M15"/>
      <c r="N15" s="108"/>
      <c r="O15" s="108"/>
    </row>
    <row r="16" spans="1:22" ht="15.75" x14ac:dyDescent="0.25">
      <c r="A16" s="108"/>
      <c r="B16" s="101">
        <v>3</v>
      </c>
      <c r="C16" s="444" t="s">
        <v>238</v>
      </c>
      <c r="D16" s="444"/>
      <c r="E16" s="440"/>
      <c r="F16" s="290"/>
      <c r="G16" s="355"/>
      <c r="H16" s="355"/>
      <c r="I16" s="355"/>
      <c r="J16" s="355"/>
      <c r="K16" s="292">
        <f t="shared" si="0"/>
        <v>0</v>
      </c>
      <c r="L16"/>
      <c r="M16"/>
      <c r="N16" s="108"/>
      <c r="O16" s="108"/>
    </row>
    <row r="17" spans="1:22" ht="15.75" x14ac:dyDescent="0.25">
      <c r="A17" s="108"/>
      <c r="B17" s="101">
        <v>4</v>
      </c>
      <c r="C17" s="444" t="s">
        <v>221</v>
      </c>
      <c r="D17" s="444"/>
      <c r="E17" s="440"/>
      <c r="F17" s="367"/>
      <c r="G17" s="119"/>
      <c r="H17" s="119"/>
      <c r="I17" s="119"/>
      <c r="J17" s="119"/>
      <c r="K17" s="292">
        <f t="shared" si="0"/>
        <v>0</v>
      </c>
      <c r="L17"/>
      <c r="M17"/>
      <c r="N17" s="108"/>
      <c r="O17" s="108"/>
    </row>
    <row r="18" spans="1:22" ht="15.75" x14ac:dyDescent="0.25">
      <c r="A18" s="108"/>
      <c r="B18" s="101">
        <v>5</v>
      </c>
      <c r="C18" s="444" t="s">
        <v>222</v>
      </c>
      <c r="D18" s="444"/>
      <c r="E18" s="440"/>
      <c r="F18" s="367"/>
      <c r="G18" s="119"/>
      <c r="H18" s="119"/>
      <c r="I18" s="119"/>
      <c r="J18" s="119"/>
      <c r="K18" s="292">
        <f t="shared" si="0"/>
        <v>0</v>
      </c>
      <c r="L18"/>
      <c r="M18"/>
      <c r="N18" s="108"/>
      <c r="O18" s="108"/>
    </row>
    <row r="19" spans="1:22" ht="15.75" x14ac:dyDescent="0.25">
      <c r="A19" s="108"/>
      <c r="B19" s="101">
        <v>6</v>
      </c>
      <c r="C19" s="440" t="s">
        <v>174</v>
      </c>
      <c r="D19" s="441"/>
      <c r="E19" s="442"/>
      <c r="F19" s="122">
        <f>SUM(E28:E32)</f>
        <v>0</v>
      </c>
      <c r="G19" s="121">
        <f t="shared" ref="G19:I19" si="1">SUM(F28:F32)</f>
        <v>0</v>
      </c>
      <c r="H19" s="122">
        <f t="shared" si="1"/>
        <v>0</v>
      </c>
      <c r="I19" s="122">
        <f t="shared" si="1"/>
        <v>0</v>
      </c>
      <c r="J19" s="122">
        <f>SUM(I28:I32)</f>
        <v>0</v>
      </c>
      <c r="K19" s="293">
        <f t="shared" si="0"/>
        <v>0</v>
      </c>
      <c r="L19"/>
      <c r="M19"/>
      <c r="N19" s="108"/>
      <c r="O19" s="108"/>
    </row>
    <row r="20" spans="1:22" ht="30.95" customHeight="1" x14ac:dyDescent="0.25">
      <c r="A20" s="108"/>
      <c r="B20" s="101">
        <v>7</v>
      </c>
      <c r="C20" s="456" t="s">
        <v>220</v>
      </c>
      <c r="D20" s="456"/>
      <c r="E20" s="456"/>
      <c r="F20" s="8">
        <f>SUM(F14:F16,F18:F19)</f>
        <v>0</v>
      </c>
      <c r="G20" s="43">
        <f t="shared" ref="G20:J20" si="2">SUM(G14:G16,G18:G19)</f>
        <v>0</v>
      </c>
      <c r="H20" s="7">
        <f t="shared" si="2"/>
        <v>0</v>
      </c>
      <c r="I20" s="7">
        <f t="shared" si="2"/>
        <v>0</v>
      </c>
      <c r="J20" s="7">
        <f t="shared" si="2"/>
        <v>0</v>
      </c>
      <c r="K20" s="8">
        <f>SUM(K14:K16,K18:K19)</f>
        <v>0</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75" x14ac:dyDescent="0.25">
      <c r="A26" s="108"/>
      <c r="B26" s="26"/>
      <c r="C26" s="307"/>
      <c r="D26" s="342" t="s">
        <v>212</v>
      </c>
      <c r="E26" s="342" t="s">
        <v>28</v>
      </c>
      <c r="F26" s="464" t="s">
        <v>30</v>
      </c>
      <c r="G26" s="464"/>
      <c r="H26" s="464"/>
      <c r="I26" s="464"/>
      <c r="J26" s="331"/>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15.75" x14ac:dyDescent="0.2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22" ht="15.75" x14ac:dyDescent="0.25">
      <c r="A29" s="108"/>
      <c r="B29" s="101">
        <v>2</v>
      </c>
      <c r="C29" s="132" t="str">
        <f>IF(J29&lt;&gt;0,VLOOKUP($D$7,Info_County_Code,2,FALSE),"")</f>
        <v/>
      </c>
      <c r="D29" s="145" t="s">
        <v>106</v>
      </c>
      <c r="E29" s="116"/>
      <c r="F29" s="120"/>
      <c r="G29" s="116"/>
      <c r="H29" s="116"/>
      <c r="I29" s="313"/>
      <c r="J29" s="119">
        <f t="shared" ref="J29:J32" si="3">SUM(E29:I29)</f>
        <v>0</v>
      </c>
      <c r="K29"/>
      <c r="L29"/>
      <c r="M29"/>
      <c r="N29"/>
      <c r="O29"/>
      <c r="P29"/>
      <c r="Q29"/>
      <c r="R29"/>
    </row>
    <row r="30" spans="1:22" ht="15.75" x14ac:dyDescent="0.2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22" ht="15.75" x14ac:dyDescent="0.2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22" ht="15.75" x14ac:dyDescent="0.2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0.75" bottom="0.75" header="0.3" footer="0.3"/>
  <pageSetup scale="61" fitToWidth="0"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Z55"/>
  <sheetViews>
    <sheetView showGridLines="0" zoomScale="70" zoomScaleNormal="70" zoomScaleSheetLayoutView="40" workbookViewId="0">
      <selection sqref="A1:L53"/>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58"/>
      <c r="C1" s="458"/>
      <c r="D1" s="458"/>
    </row>
    <row r="2" spans="2:23" s="321" customFormat="1" ht="18" x14ac:dyDescent="0.25">
      <c r="B2" s="393"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Glenn</v>
      </c>
      <c r="E7" s="16"/>
      <c r="F7" s="95" t="s">
        <v>2</v>
      </c>
      <c r="G7" s="109">
        <f>IF(ISBLANK('1. Information'!D7),"",'1. Information'!D7)</f>
        <v>43437</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7" t="s">
        <v>27</v>
      </c>
      <c r="G11" s="24" t="s">
        <v>29</v>
      </c>
      <c r="H11" s="288" t="s">
        <v>32</v>
      </c>
      <c r="I11" s="277" t="s">
        <v>246</v>
      </c>
      <c r="J11" s="277" t="s">
        <v>247</v>
      </c>
      <c r="K11" s="277" t="s">
        <v>248</v>
      </c>
      <c r="L11"/>
      <c r="M11"/>
      <c r="U11" s="108"/>
      <c r="V11" s="108"/>
      <c r="W11" s="108"/>
    </row>
    <row r="12" spans="2:23" x14ac:dyDescent="0.25">
      <c r="E12" s="3"/>
      <c r="F12" s="343" t="s">
        <v>28</v>
      </c>
      <c r="G12" s="446" t="s">
        <v>213</v>
      </c>
      <c r="H12" s="446"/>
      <c r="I12" s="446"/>
      <c r="J12" s="446"/>
      <c r="K12" s="331"/>
      <c r="L12"/>
      <c r="M12"/>
      <c r="U12" s="108"/>
      <c r="V12" s="108"/>
      <c r="W12" s="108"/>
    </row>
    <row r="13" spans="2:23" ht="47.25" x14ac:dyDescent="0.25">
      <c r="D13" s="3"/>
      <c r="E13" s="16"/>
      <c r="F13" s="30" t="s">
        <v>300</v>
      </c>
      <c r="G13" s="27" t="s">
        <v>5</v>
      </c>
      <c r="H13" s="27" t="s">
        <v>6</v>
      </c>
      <c r="I13" s="27" t="s">
        <v>31</v>
      </c>
      <c r="J13" s="27" t="s">
        <v>15</v>
      </c>
      <c r="K13" s="306" t="s">
        <v>278</v>
      </c>
      <c r="L13"/>
      <c r="M13"/>
      <c r="U13" s="108"/>
      <c r="V13" s="108"/>
      <c r="W13" s="108"/>
    </row>
    <row r="14" spans="2:23" x14ac:dyDescent="0.25">
      <c r="B14" s="101">
        <v>1</v>
      </c>
      <c r="C14" s="444" t="s">
        <v>189</v>
      </c>
      <c r="D14" s="444"/>
      <c r="E14" s="440"/>
      <c r="F14" s="142"/>
      <c r="G14" s="142"/>
      <c r="H14" s="142"/>
      <c r="I14" s="142"/>
      <c r="J14" s="142"/>
      <c r="K14" s="118">
        <f>SUM(F14:J14)</f>
        <v>0</v>
      </c>
      <c r="L14"/>
      <c r="M14"/>
      <c r="U14" s="108"/>
      <c r="V14" s="108"/>
      <c r="W14" s="108"/>
    </row>
    <row r="15" spans="2:23" x14ac:dyDescent="0.25">
      <c r="B15" s="101">
        <v>2</v>
      </c>
      <c r="C15" s="444" t="s">
        <v>188</v>
      </c>
      <c r="D15" s="444"/>
      <c r="E15" s="440"/>
      <c r="F15" s="142"/>
      <c r="G15" s="142"/>
      <c r="H15" s="142"/>
      <c r="I15" s="142"/>
      <c r="J15" s="142"/>
      <c r="K15" s="118">
        <f t="shared" ref="K15:K20" si="0">SUM(F15:J15)</f>
        <v>0</v>
      </c>
      <c r="L15"/>
      <c r="M15"/>
      <c r="U15" s="108"/>
      <c r="V15" s="108"/>
      <c r="W15" s="108"/>
    </row>
    <row r="16" spans="2:23" x14ac:dyDescent="0.25">
      <c r="B16" s="101">
        <v>3</v>
      </c>
      <c r="C16" s="444" t="s">
        <v>123</v>
      </c>
      <c r="D16" s="444"/>
      <c r="E16" s="440"/>
      <c r="F16" s="142"/>
      <c r="G16" s="142"/>
      <c r="H16" s="142"/>
      <c r="I16" s="142"/>
      <c r="J16" s="142"/>
      <c r="K16" s="118">
        <f t="shared" si="0"/>
        <v>0</v>
      </c>
      <c r="L16"/>
      <c r="M16"/>
      <c r="U16" s="108"/>
      <c r="V16" s="108"/>
      <c r="W16" s="108"/>
    </row>
    <row r="17" spans="2:23" x14ac:dyDescent="0.25">
      <c r="B17" s="101">
        <v>4</v>
      </c>
      <c r="C17" s="444" t="s">
        <v>122</v>
      </c>
      <c r="D17" s="444"/>
      <c r="E17" s="440"/>
      <c r="F17" s="142"/>
      <c r="G17" s="142"/>
      <c r="H17" s="142"/>
      <c r="I17" s="142"/>
      <c r="J17" s="142"/>
      <c r="K17" s="118">
        <f t="shared" si="0"/>
        <v>0</v>
      </c>
      <c r="L17"/>
      <c r="M17"/>
      <c r="U17" s="108"/>
      <c r="V17" s="108"/>
      <c r="W17" s="108"/>
    </row>
    <row r="18" spans="2:23" x14ac:dyDescent="0.25">
      <c r="B18" s="101">
        <v>5</v>
      </c>
      <c r="C18" s="444" t="s">
        <v>239</v>
      </c>
      <c r="D18" s="444"/>
      <c r="E18" s="440"/>
      <c r="F18" s="142"/>
      <c r="G18" s="142"/>
      <c r="H18" s="142"/>
      <c r="I18" s="142"/>
      <c r="J18" s="142"/>
      <c r="K18" s="118">
        <f t="shared" si="0"/>
        <v>0</v>
      </c>
      <c r="L18"/>
      <c r="M18"/>
      <c r="U18" s="108"/>
      <c r="V18" s="108"/>
      <c r="W18" s="108"/>
    </row>
    <row r="19" spans="2:23" x14ac:dyDescent="0.25">
      <c r="B19" s="101">
        <v>6</v>
      </c>
      <c r="C19" s="444" t="s">
        <v>240</v>
      </c>
      <c r="D19" s="444"/>
      <c r="E19" s="440"/>
      <c r="F19" s="142"/>
      <c r="G19" s="142"/>
      <c r="H19" s="142"/>
      <c r="I19" s="142"/>
      <c r="J19" s="355"/>
      <c r="K19" s="118">
        <f t="shared" si="0"/>
        <v>0</v>
      </c>
      <c r="L19"/>
      <c r="M19"/>
      <c r="U19" s="108"/>
      <c r="V19" s="108"/>
      <c r="W19" s="108"/>
    </row>
    <row r="20" spans="2:23" x14ac:dyDescent="0.25">
      <c r="B20" s="101">
        <v>7</v>
      </c>
      <c r="C20" s="444" t="s">
        <v>175</v>
      </c>
      <c r="D20" s="444"/>
      <c r="E20" s="444"/>
      <c r="F20" s="121">
        <f>SUM(G28:G47)</f>
        <v>0</v>
      </c>
      <c r="G20" s="121">
        <f>SUM(H28:H47)</f>
        <v>0</v>
      </c>
      <c r="H20" s="122">
        <f t="shared" ref="H20" si="1">SUM(I28:I47)</f>
        <v>0</v>
      </c>
      <c r="I20" s="122">
        <f>SUM(J28:J47)</f>
        <v>0</v>
      </c>
      <c r="J20" s="119">
        <f>SUM(K28:K47)</f>
        <v>0</v>
      </c>
      <c r="K20" s="118">
        <f t="shared" si="0"/>
        <v>0</v>
      </c>
      <c r="L20"/>
      <c r="M20"/>
      <c r="U20" s="108"/>
      <c r="V20" s="108"/>
      <c r="W20" s="108"/>
    </row>
    <row r="21" spans="2:23" ht="30.95" customHeight="1" x14ac:dyDescent="0.25">
      <c r="B21" s="101">
        <v>8</v>
      </c>
      <c r="C21" s="465" t="s">
        <v>20</v>
      </c>
      <c r="D21" s="465"/>
      <c r="E21" s="465"/>
      <c r="F21" s="43">
        <f>SUM(F14:F20)</f>
        <v>0</v>
      </c>
      <c r="G21" s="43">
        <f>SUM(G14:G20)</f>
        <v>0</v>
      </c>
      <c r="H21" s="7">
        <f t="shared" ref="H21:J21" si="2">SUM(H14:H20)</f>
        <v>0</v>
      </c>
      <c r="I21" s="7">
        <f t="shared" si="2"/>
        <v>0</v>
      </c>
      <c r="J21" s="299">
        <f t="shared" si="2"/>
        <v>0</v>
      </c>
      <c r="K21" s="7">
        <f t="shared" ref="K21" si="3">SUM(K14:K20)</f>
        <v>0</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4" t="s">
        <v>224</v>
      </c>
      <c r="E26" s="464"/>
      <c r="F26" s="464"/>
      <c r="G26" s="344" t="s">
        <v>214</v>
      </c>
      <c r="H26" s="464" t="s">
        <v>213</v>
      </c>
      <c r="I26" s="464"/>
      <c r="J26" s="464"/>
      <c r="K26" s="464"/>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x14ac:dyDescent="0.25">
      <c r="B28" s="101">
        <v>1</v>
      </c>
      <c r="C28" s="132" t="str">
        <f t="shared" ref="C28:C47" si="4">IF(L28&lt;&gt;0,VLOOKUP($D$7,Info_County_Code,2,FALSE),"")</f>
        <v/>
      </c>
      <c r="D28" s="151"/>
      <c r="E28" s="151"/>
      <c r="F28" s="125"/>
      <c r="G28" s="117"/>
      <c r="H28" s="126"/>
      <c r="I28" s="126"/>
      <c r="J28" s="117"/>
      <c r="K28" s="312"/>
      <c r="L28" s="316">
        <f>SUM(G28:K28)</f>
        <v>0</v>
      </c>
      <c r="M28"/>
      <c r="U28" s="108"/>
      <c r="V28" s="108"/>
      <c r="W28" s="108"/>
    </row>
    <row r="29" spans="2:23" x14ac:dyDescent="0.25">
      <c r="B29" s="101">
        <v>2</v>
      </c>
      <c r="C29" s="132" t="str">
        <f t="shared" si="4"/>
        <v/>
      </c>
      <c r="D29" s="396"/>
      <c r="E29" s="396"/>
      <c r="F29" s="125"/>
      <c r="G29" s="117"/>
      <c r="H29" s="126"/>
      <c r="I29" s="120"/>
      <c r="J29" s="116"/>
      <c r="K29" s="313"/>
      <c r="L29" s="316">
        <f t="shared" ref="L29:L47" si="5">SUM(G29:K29)</f>
        <v>0</v>
      </c>
      <c r="M29"/>
      <c r="U29" s="108"/>
      <c r="V29" s="108"/>
      <c r="W29" s="108"/>
    </row>
    <row r="30" spans="2:23" x14ac:dyDescent="0.25">
      <c r="B30" s="101">
        <v>3</v>
      </c>
      <c r="C30" s="132" t="str">
        <f t="shared" si="4"/>
        <v/>
      </c>
      <c r="D30" s="396"/>
      <c r="E30" s="396"/>
      <c r="F30" s="125"/>
      <c r="G30" s="117"/>
      <c r="H30" s="126"/>
      <c r="I30" s="120"/>
      <c r="J30" s="116"/>
      <c r="K30" s="313"/>
      <c r="L30" s="316">
        <f t="shared" si="5"/>
        <v>0</v>
      </c>
      <c r="M30"/>
      <c r="U30" s="108"/>
      <c r="V30" s="108"/>
      <c r="W30" s="108"/>
    </row>
    <row r="31" spans="2:23" x14ac:dyDescent="0.25">
      <c r="B31" s="101">
        <v>4</v>
      </c>
      <c r="C31" s="132" t="str">
        <f t="shared" si="4"/>
        <v/>
      </c>
      <c r="D31" s="396"/>
      <c r="E31" s="396"/>
      <c r="F31" s="125"/>
      <c r="G31" s="117"/>
      <c r="H31" s="126"/>
      <c r="I31" s="120"/>
      <c r="J31" s="116"/>
      <c r="K31" s="313"/>
      <c r="L31" s="316">
        <f t="shared" si="5"/>
        <v>0</v>
      </c>
      <c r="M31"/>
      <c r="U31" s="108"/>
      <c r="V31" s="108"/>
      <c r="W31" s="108"/>
    </row>
    <row r="32" spans="2:23" x14ac:dyDescent="0.25">
      <c r="B32" s="101">
        <v>5</v>
      </c>
      <c r="C32" s="132" t="str">
        <f t="shared" si="4"/>
        <v/>
      </c>
      <c r="D32" s="396"/>
      <c r="E32" s="396"/>
      <c r="F32" s="125"/>
      <c r="G32" s="117"/>
      <c r="H32" s="126"/>
      <c r="I32" s="120"/>
      <c r="J32" s="116"/>
      <c r="K32" s="313"/>
      <c r="L32" s="316">
        <f t="shared" si="5"/>
        <v>0</v>
      </c>
      <c r="M32"/>
      <c r="U32" s="108"/>
      <c r="V32" s="108"/>
      <c r="W32" s="108"/>
    </row>
    <row r="33" spans="2:23" x14ac:dyDescent="0.25">
      <c r="B33" s="101">
        <v>6</v>
      </c>
      <c r="C33" s="132" t="str">
        <f t="shared" si="4"/>
        <v/>
      </c>
      <c r="D33" s="396"/>
      <c r="E33" s="396"/>
      <c r="F33" s="125"/>
      <c r="G33" s="117"/>
      <c r="H33" s="126"/>
      <c r="I33" s="120"/>
      <c r="J33" s="116"/>
      <c r="K33" s="313"/>
      <c r="L33" s="316">
        <f t="shared" si="5"/>
        <v>0</v>
      </c>
      <c r="M33"/>
      <c r="U33" s="108"/>
      <c r="V33" s="108"/>
      <c r="W33" s="108"/>
    </row>
    <row r="34" spans="2:23" x14ac:dyDescent="0.25">
      <c r="B34" s="101">
        <v>7</v>
      </c>
      <c r="C34" s="132" t="str">
        <f t="shared" si="4"/>
        <v/>
      </c>
      <c r="D34" s="396"/>
      <c r="E34" s="396"/>
      <c r="F34" s="125"/>
      <c r="G34" s="117"/>
      <c r="H34" s="126"/>
      <c r="I34" s="120"/>
      <c r="J34" s="116"/>
      <c r="K34" s="313"/>
      <c r="L34" s="316">
        <f t="shared" si="5"/>
        <v>0</v>
      </c>
      <c r="M34"/>
      <c r="U34" s="108"/>
      <c r="V34" s="108"/>
      <c r="W34" s="108"/>
    </row>
    <row r="35" spans="2:23" x14ac:dyDescent="0.25">
      <c r="B35" s="101">
        <v>8</v>
      </c>
      <c r="C35" s="132" t="str">
        <f t="shared" si="4"/>
        <v/>
      </c>
      <c r="D35" s="151"/>
      <c r="E35" s="151"/>
      <c r="F35" s="125"/>
      <c r="G35" s="117"/>
      <c r="H35" s="126"/>
      <c r="I35" s="120"/>
      <c r="J35" s="116"/>
      <c r="K35" s="313"/>
      <c r="L35" s="316">
        <f t="shared" si="5"/>
        <v>0</v>
      </c>
      <c r="M35"/>
      <c r="U35" s="108"/>
      <c r="V35" s="108"/>
      <c r="W35" s="108"/>
    </row>
    <row r="36" spans="2:23" x14ac:dyDescent="0.25">
      <c r="B36" s="101">
        <v>9</v>
      </c>
      <c r="C36" s="132" t="str">
        <f t="shared" si="4"/>
        <v/>
      </c>
      <c r="D36" s="151"/>
      <c r="E36" s="151"/>
      <c r="F36" s="125"/>
      <c r="G36" s="117"/>
      <c r="H36" s="126"/>
      <c r="I36" s="120"/>
      <c r="J36" s="116"/>
      <c r="K36" s="313"/>
      <c r="L36" s="316">
        <f t="shared" si="5"/>
        <v>0</v>
      </c>
      <c r="M36"/>
      <c r="U36" s="108"/>
      <c r="V36" s="108"/>
      <c r="W36" s="108"/>
    </row>
    <row r="37" spans="2:23" x14ac:dyDescent="0.25">
      <c r="B37" s="101">
        <v>10</v>
      </c>
      <c r="C37" s="132" t="str">
        <f t="shared" si="4"/>
        <v/>
      </c>
      <c r="D37" s="151"/>
      <c r="E37" s="151"/>
      <c r="F37" s="125"/>
      <c r="G37" s="117"/>
      <c r="H37" s="126"/>
      <c r="I37" s="120"/>
      <c r="J37" s="116"/>
      <c r="K37" s="313"/>
      <c r="L37" s="316">
        <f t="shared" si="5"/>
        <v>0</v>
      </c>
      <c r="M37"/>
      <c r="U37" s="108"/>
      <c r="V37" s="108"/>
      <c r="W37" s="108"/>
    </row>
    <row r="38" spans="2:23" x14ac:dyDescent="0.25">
      <c r="B38" s="101">
        <v>11</v>
      </c>
      <c r="C38" s="132" t="str">
        <f t="shared" si="4"/>
        <v/>
      </c>
      <c r="D38" s="151"/>
      <c r="E38" s="151"/>
      <c r="F38" s="125"/>
      <c r="G38" s="117"/>
      <c r="H38" s="126"/>
      <c r="I38" s="120"/>
      <c r="J38" s="116"/>
      <c r="K38" s="313"/>
      <c r="L38" s="316">
        <f t="shared" si="5"/>
        <v>0</v>
      </c>
      <c r="M38"/>
      <c r="U38" s="108"/>
      <c r="V38" s="108"/>
      <c r="W38" s="108"/>
    </row>
    <row r="39" spans="2:23" x14ac:dyDescent="0.25">
      <c r="B39" s="101">
        <v>12</v>
      </c>
      <c r="C39" s="132" t="str">
        <f t="shared" si="4"/>
        <v/>
      </c>
      <c r="D39" s="151"/>
      <c r="E39" s="151"/>
      <c r="F39" s="125"/>
      <c r="G39" s="117"/>
      <c r="H39" s="126"/>
      <c r="I39" s="120"/>
      <c r="J39" s="116"/>
      <c r="K39" s="313"/>
      <c r="L39" s="316">
        <f t="shared" si="5"/>
        <v>0</v>
      </c>
      <c r="M39"/>
      <c r="U39" s="108"/>
      <c r="V39" s="108"/>
      <c r="W39" s="108"/>
    </row>
    <row r="40" spans="2:23" x14ac:dyDescent="0.25">
      <c r="B40" s="101">
        <v>13</v>
      </c>
      <c r="C40" s="132" t="str">
        <f t="shared" si="4"/>
        <v/>
      </c>
      <c r="D40" s="151"/>
      <c r="E40" s="151"/>
      <c r="F40" s="125"/>
      <c r="G40" s="117"/>
      <c r="H40" s="126"/>
      <c r="I40" s="120"/>
      <c r="J40" s="116"/>
      <c r="K40" s="313"/>
      <c r="L40" s="316">
        <f t="shared" si="5"/>
        <v>0</v>
      </c>
      <c r="M40"/>
      <c r="U40" s="108"/>
      <c r="V40" s="108"/>
      <c r="W40" s="108"/>
    </row>
    <row r="41" spans="2:23" x14ac:dyDescent="0.25">
      <c r="B41" s="101">
        <v>14</v>
      </c>
      <c r="C41" s="132" t="str">
        <f t="shared" si="4"/>
        <v/>
      </c>
      <c r="D41" s="151"/>
      <c r="E41" s="151"/>
      <c r="F41" s="125"/>
      <c r="G41" s="117"/>
      <c r="H41" s="126"/>
      <c r="I41" s="120"/>
      <c r="J41" s="116"/>
      <c r="K41" s="313"/>
      <c r="L41" s="316">
        <f t="shared" si="5"/>
        <v>0</v>
      </c>
      <c r="M41"/>
      <c r="U41" s="108"/>
      <c r="V41" s="108"/>
      <c r="W41" s="108"/>
    </row>
    <row r="42" spans="2:23" x14ac:dyDescent="0.25">
      <c r="B42" s="101">
        <v>15</v>
      </c>
      <c r="C42" s="132" t="str">
        <f t="shared" si="4"/>
        <v/>
      </c>
      <c r="D42" s="151"/>
      <c r="E42" s="151"/>
      <c r="F42" s="125"/>
      <c r="G42" s="117"/>
      <c r="H42" s="126"/>
      <c r="I42" s="120"/>
      <c r="J42" s="116"/>
      <c r="K42" s="313"/>
      <c r="L42" s="316">
        <f t="shared" si="5"/>
        <v>0</v>
      </c>
      <c r="M42"/>
      <c r="U42" s="108"/>
      <c r="V42" s="108"/>
      <c r="W42" s="108"/>
    </row>
    <row r="43" spans="2:23" x14ac:dyDescent="0.25">
      <c r="B43" s="101">
        <v>16</v>
      </c>
      <c r="C43" s="132" t="str">
        <f t="shared" si="4"/>
        <v/>
      </c>
      <c r="D43" s="151"/>
      <c r="E43" s="151"/>
      <c r="F43" s="125"/>
      <c r="G43" s="117"/>
      <c r="H43" s="126"/>
      <c r="I43" s="120"/>
      <c r="J43" s="116"/>
      <c r="K43" s="313"/>
      <c r="L43" s="316">
        <f t="shared" si="5"/>
        <v>0</v>
      </c>
      <c r="M43"/>
      <c r="U43" s="108"/>
      <c r="V43" s="108"/>
      <c r="W43" s="108"/>
    </row>
    <row r="44" spans="2:23" x14ac:dyDescent="0.25">
      <c r="B44" s="101">
        <v>17</v>
      </c>
      <c r="C44" s="132" t="str">
        <f t="shared" si="4"/>
        <v/>
      </c>
      <c r="D44" s="151"/>
      <c r="E44" s="151"/>
      <c r="F44" s="125"/>
      <c r="G44" s="117"/>
      <c r="H44" s="126"/>
      <c r="I44" s="120"/>
      <c r="J44" s="116"/>
      <c r="K44" s="313"/>
      <c r="L44" s="316">
        <f t="shared" si="5"/>
        <v>0</v>
      </c>
      <c r="M44"/>
      <c r="U44" s="108"/>
      <c r="V44" s="108"/>
      <c r="W44" s="108"/>
    </row>
    <row r="45" spans="2:23" x14ac:dyDescent="0.25">
      <c r="B45" s="101">
        <v>18</v>
      </c>
      <c r="C45" s="132" t="str">
        <f t="shared" si="4"/>
        <v/>
      </c>
      <c r="D45" s="151"/>
      <c r="E45" s="151"/>
      <c r="F45" s="125"/>
      <c r="G45" s="117"/>
      <c r="H45" s="126"/>
      <c r="I45" s="120"/>
      <c r="J45" s="116"/>
      <c r="K45" s="313"/>
      <c r="L45" s="316">
        <f t="shared" si="5"/>
        <v>0</v>
      </c>
      <c r="M45"/>
      <c r="U45" s="108"/>
      <c r="V45" s="108"/>
      <c r="W45" s="108"/>
    </row>
    <row r="46" spans="2:23" x14ac:dyDescent="0.25">
      <c r="B46" s="101">
        <v>19</v>
      </c>
      <c r="C46" s="132" t="str">
        <f t="shared" si="4"/>
        <v/>
      </c>
      <c r="D46" s="151"/>
      <c r="E46" s="151"/>
      <c r="F46" s="125"/>
      <c r="G46" s="117"/>
      <c r="H46" s="126"/>
      <c r="I46" s="120"/>
      <c r="J46" s="116"/>
      <c r="K46" s="313"/>
      <c r="L46" s="316">
        <f t="shared" si="5"/>
        <v>0</v>
      </c>
      <c r="M46"/>
      <c r="U46" s="108"/>
      <c r="V46" s="108"/>
      <c r="W46" s="108"/>
    </row>
    <row r="47" spans="2:23" x14ac:dyDescent="0.25">
      <c r="B47" s="101">
        <v>20</v>
      </c>
      <c r="C47" s="132" t="str">
        <f t="shared" si="4"/>
        <v/>
      </c>
      <c r="D47" s="151"/>
      <c r="E47" s="151"/>
      <c r="F47" s="125"/>
      <c r="G47" s="117"/>
      <c r="H47" s="126"/>
      <c r="I47" s="120"/>
      <c r="J47" s="116"/>
      <c r="K47" s="313"/>
      <c r="L47" s="316">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0.48291666666666666" bottom="0.75" header="0.3" footer="0.3"/>
  <pageSetup scale="48"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Glenn County</cp:lastModifiedBy>
  <cp:lastPrinted>2019-02-08T23:57:10Z</cp:lastPrinted>
  <dcterms:created xsi:type="dcterms:W3CDTF">2017-07-05T19:48:18Z</dcterms:created>
  <dcterms:modified xsi:type="dcterms:W3CDTF">2019-02-08T23:57:55Z</dcterms:modified>
</cp:coreProperties>
</file>